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65" firstSheet="1" activeTab="7"/>
  </bookViews>
  <sheets>
    <sheet name="附录C(投资规模)" sheetId="4" r:id="rId1"/>
    <sheet name="附录C(用地规模)" sheetId="6" r:id="rId2"/>
    <sheet name="附录C(信息咨询)" sheetId="7" r:id="rId3"/>
    <sheet name="附录C(非差额累进)" sheetId="2" r:id="rId4"/>
    <sheet name="附录C(工日单价)" sheetId="5" r:id="rId5"/>
    <sheet name="附录D" sheetId="3" r:id="rId6"/>
    <sheet name="附录E" sheetId="1" r:id="rId7"/>
    <sheet name="工作内容" sheetId="8" r:id="rId8"/>
  </sheets>
  <definedNames>
    <definedName name="_xlnm._FilterDatabase" localSheetId="5" hidden="1">附录D!$A$1:$Q$39</definedName>
    <definedName name="_xlnm._FilterDatabase" localSheetId="6" hidden="1">附录E!$A$1:$L$36</definedName>
    <definedName name="_xlnm._FilterDatabase" localSheetId="7" hidden="1">工作内容!$A$2:$XFB$193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<sst xmlns="http://schemas.openxmlformats.org/spreadsheetml/2006/main" count="1083" uniqueCount="629">
  <si>
    <t>预算编码</t>
  </si>
  <si>
    <t>预算基数（C）</t>
  </si>
  <si>
    <t>基本工作基准预算（元）</t>
  </si>
  <si>
    <t>可选工作基准预算（元）</t>
  </si>
  <si>
    <t>万元</t>
  </si>
  <si>
    <t>基准费率（‰）</t>
  </si>
  <si>
    <t>最大金额（元)</t>
  </si>
  <si>
    <t>C1-1</t>
  </si>
  <si>
    <t>C1-2</t>
  </si>
  <si>
    <t>C1-3</t>
  </si>
  <si>
    <t>C1-4</t>
  </si>
  <si>
    <t>C1-5</t>
  </si>
  <si>
    <t>C1-6</t>
  </si>
  <si>
    <t>C1-7</t>
  </si>
  <si>
    <t>C1-8</t>
  </si>
  <si>
    <t>C1-9</t>
  </si>
  <si>
    <t>C1-10</t>
  </si>
  <si>
    <t>C1-11</t>
  </si>
  <si>
    <t>C1-12</t>
  </si>
  <si>
    <t>C1-13</t>
  </si>
  <si>
    <t>C1-14</t>
  </si>
  <si>
    <t>C1-15</t>
  </si>
  <si>
    <t>C1-16</t>
  </si>
  <si>
    <t>C1-17</t>
  </si>
  <si>
    <t>null</t>
  </si>
  <si>
    <t>预算基数（S）</t>
  </si>
  <si>
    <t>亩</t>
  </si>
  <si>
    <t>基准单价(元/亩)</t>
  </si>
  <si>
    <t>C2-1</t>
  </si>
  <si>
    <t>C2-2</t>
  </si>
  <si>
    <t>C2-3</t>
  </si>
  <si>
    <t>C2-4</t>
  </si>
  <si>
    <t>C2-5</t>
  </si>
  <si>
    <t>C2-6</t>
  </si>
  <si>
    <t>条</t>
  </si>
  <si>
    <t>基准单价(元/条)</t>
  </si>
  <si>
    <t>C8-1</t>
  </si>
  <si>
    <t>C8-2</t>
  </si>
  <si>
    <t>C8-3</t>
  </si>
  <si>
    <t>C8-4</t>
  </si>
  <si>
    <t>C8-5</t>
  </si>
  <si>
    <t>C4-1</t>
  </si>
  <si>
    <t>工程造价日常顾问</t>
  </si>
  <si>
    <t>服务月份数</t>
  </si>
  <si>
    <t>万元/月</t>
  </si>
  <si>
    <t>C4-2</t>
  </si>
  <si>
    <t>工程造价专项顾问</t>
  </si>
  <si>
    <t>服务项目的造价金额</t>
  </si>
  <si>
    <t>适用于涉及造价费用类的顾问</t>
  </si>
  <si>
    <t>%</t>
  </si>
  <si>
    <t>C5-1</t>
  </si>
  <si>
    <t>组织与调研工作</t>
  </si>
  <si>
    <t>调研次数</t>
  </si>
  <si>
    <t>万元/次</t>
  </si>
  <si>
    <t>C5-2-1</t>
  </si>
  <si>
    <t>文件编写工作</t>
  </si>
  <si>
    <t>文件份数</t>
  </si>
  <si>
    <t>主编</t>
  </si>
  <si>
    <t>万元/份</t>
  </si>
  <si>
    <t>C5-2-2</t>
  </si>
  <si>
    <t>参编</t>
  </si>
  <si>
    <t>C5-3-1</t>
  </si>
  <si>
    <t>评审工作</t>
  </si>
  <si>
    <t>评审次数</t>
  </si>
  <si>
    <t>大型评审</t>
  </si>
  <si>
    <t>C5-3-2</t>
  </si>
  <si>
    <t>中型评审</t>
  </si>
  <si>
    <t>C5-3-3</t>
  </si>
  <si>
    <t>小型评审</t>
  </si>
  <si>
    <t>C6-1</t>
  </si>
  <si>
    <t>C6-2-1</t>
  </si>
  <si>
    <t>研究及编写报告</t>
  </si>
  <si>
    <t>国家级</t>
  </si>
  <si>
    <t>C6-2-2</t>
  </si>
  <si>
    <t>省部级</t>
  </si>
  <si>
    <t>C6-2-3</t>
  </si>
  <si>
    <t>其他级</t>
  </si>
  <si>
    <t>C6-3-1</t>
  </si>
  <si>
    <t>标准与技术性指导文件的编制</t>
  </si>
  <si>
    <t>文件与标准的数量</t>
  </si>
  <si>
    <t>复杂标准</t>
  </si>
  <si>
    <t>C6-3-2</t>
  </si>
  <si>
    <t>较复杂标准</t>
  </si>
  <si>
    <t>C6-3-3</t>
  </si>
  <si>
    <t>一般标准</t>
  </si>
  <si>
    <t>C6-3-4</t>
  </si>
  <si>
    <t>简单标准</t>
  </si>
  <si>
    <t>C6-4-1</t>
  </si>
  <si>
    <t>评审与验收工作</t>
  </si>
  <si>
    <t>评审与验收次数</t>
  </si>
  <si>
    <t>C6-4-2</t>
  </si>
  <si>
    <t>C6-4-3</t>
  </si>
  <si>
    <t>C6-5-1</t>
  </si>
  <si>
    <t>培训与宣贯工作</t>
  </si>
  <si>
    <t>项目数量</t>
  </si>
  <si>
    <t>培训与宣贯材料</t>
  </si>
  <si>
    <t>C6-5-2</t>
  </si>
  <si>
    <t>培训与宣贯次数</t>
  </si>
  <si>
    <t>组织培训与宣贯</t>
  </si>
  <si>
    <t>C7-1</t>
  </si>
  <si>
    <t>C7-2</t>
  </si>
  <si>
    <t>编制大纲</t>
  </si>
  <si>
    <t>包括技术与定额子目研究</t>
  </si>
  <si>
    <t>万元/个</t>
  </si>
  <si>
    <t>C7-3</t>
  </si>
  <si>
    <t>数据采集与测定</t>
  </si>
  <si>
    <t>采集组数</t>
  </si>
  <si>
    <t>现场采集方式时计</t>
  </si>
  <si>
    <t>万元/组</t>
  </si>
  <si>
    <r>
      <rPr>
        <sz val="9"/>
        <color theme="1"/>
        <rFont val="宋体"/>
        <charset val="134"/>
      </rPr>
      <t>C</t>
    </r>
    <r>
      <rPr>
        <sz val="9"/>
        <color theme="1"/>
        <rFont val="宋体"/>
        <charset val="134"/>
      </rPr>
      <t>7-4-1</t>
    </r>
  </si>
  <si>
    <t>数据整理与分析</t>
  </si>
  <si>
    <t>定额子目条数</t>
  </si>
  <si>
    <t>简单定额</t>
  </si>
  <si>
    <t>万元/条</t>
  </si>
  <si>
    <t>C7-4-2</t>
  </si>
  <si>
    <t>复杂定额</t>
  </si>
  <si>
    <t>C7-5</t>
  </si>
  <si>
    <t>编写定额测定报告</t>
  </si>
  <si>
    <t>C7-6-1</t>
  </si>
  <si>
    <t>编制定额文本和释义</t>
  </si>
  <si>
    <t>基本费用</t>
  </si>
  <si>
    <t>20条定额子目内</t>
  </si>
  <si>
    <t>C7-6-2</t>
  </si>
  <si>
    <t>超过20条每增加1条</t>
  </si>
  <si>
    <t>C7-7-1</t>
  </si>
  <si>
    <t>C7-7-2</t>
  </si>
  <si>
    <t>C7-7-3</t>
  </si>
  <si>
    <t>C7-8-1</t>
  </si>
  <si>
    <t>C7-8-2</t>
  </si>
  <si>
    <t>Q≤10条</t>
  </si>
  <si>
    <t>价格信息数量</t>
  </si>
  <si>
    <t>元/条</t>
  </si>
  <si>
    <t>10条&lt;Q≤30条</t>
  </si>
  <si>
    <t>30条&lt;Q≤50条</t>
  </si>
  <si>
    <t>50条&lt;Q≤100条</t>
  </si>
  <si>
    <t>Q&gt;100条</t>
  </si>
  <si>
    <t>C9-1-1</t>
  </si>
  <si>
    <t>技术员及其他</t>
  </si>
  <si>
    <t>C9-1-2</t>
  </si>
  <si>
    <t>助理工程师</t>
  </si>
  <si>
    <t>C9-1-3</t>
  </si>
  <si>
    <r>
      <rPr>
        <sz val="9"/>
        <color theme="1"/>
        <rFont val="宋体"/>
        <charset val="134"/>
      </rPr>
      <t>中级工程师</t>
    </r>
    <r>
      <rPr>
        <sz val="9"/>
        <color theme="1"/>
        <rFont val="宋体"/>
        <charset val="134"/>
      </rPr>
      <t>或二级造价工程师</t>
    </r>
  </si>
  <si>
    <t>C9-1-4</t>
  </si>
  <si>
    <t>高级工程师或一级造价工程师</t>
  </si>
  <si>
    <t>C9-1-5</t>
  </si>
  <si>
    <t>正高级工程师或资深专家</t>
  </si>
  <si>
    <t>C9-2-1</t>
  </si>
  <si>
    <t>二级造价工程师且具备中级工程师资格</t>
  </si>
  <si>
    <t>C9-3-1</t>
  </si>
  <si>
    <t>一级造价工程师且具备中级工程师资格</t>
  </si>
  <si>
    <t>C9-3-2</t>
  </si>
  <si>
    <t>一级造价工程师且具备高级工程师资格</t>
  </si>
  <si>
    <t>id</t>
  </si>
  <si>
    <t>order</t>
  </si>
  <si>
    <t>scale</t>
  </si>
  <si>
    <t>onlyCostScale</t>
  </si>
  <si>
    <t>amount</t>
  </si>
  <si>
    <t>workDay</t>
  </si>
  <si>
    <t>isRoad</t>
  </si>
  <si>
    <t>isRailway</t>
  </si>
  <si>
    <t>isWaterway</t>
  </si>
  <si>
    <t>mutiple</t>
  </si>
  <si>
    <t>D1</t>
  </si>
  <si>
    <t>全过程造价咨询</t>
  </si>
  <si>
    <t>D2</t>
  </si>
  <si>
    <t>分阶段造价咨询</t>
  </si>
  <si>
    <t>D2-1</t>
  </si>
  <si>
    <t>前期阶段造价咨询</t>
  </si>
  <si>
    <t>D2-2-1</t>
  </si>
  <si>
    <t>实施阶段造价咨询（公路、水运）</t>
  </si>
  <si>
    <t>本系数适用于公路和水运工程。</t>
  </si>
  <si>
    <t>D2-2-2</t>
  </si>
  <si>
    <t>实施阶段造价咨询（铁路）</t>
  </si>
  <si>
    <t>本系数适用于铁路工程。</t>
  </si>
  <si>
    <t>D3</t>
  </si>
  <si>
    <t>基本造价咨询</t>
  </si>
  <si>
    <t>D3-1</t>
  </si>
  <si>
    <t>投资估算</t>
  </si>
  <si>
    <t>委托同一咨询人同时负责D3-1和D3-2时，D3-1和D3-2的合计调整系数为0.25。</t>
  </si>
  <si>
    <t>D3-2</t>
  </si>
  <si>
    <t>设计概算</t>
  </si>
  <si>
    <t>D3-3</t>
  </si>
  <si>
    <t>施工图预算</t>
  </si>
  <si>
    <t>委托同一咨询人同时负责D3-3和D3-4时，D3-3和D3-4的合计调整系数为0.3。</t>
  </si>
  <si>
    <t>D3-4</t>
  </si>
  <si>
    <t>招标工程量清单及清单预算（或最高投标限价）</t>
  </si>
  <si>
    <t>D3-5</t>
  </si>
  <si>
    <t>清理概算（仅限铁路）</t>
  </si>
  <si>
    <t>D3-6-1</t>
  </si>
  <si>
    <t>合同（工程）结算</t>
  </si>
  <si>
    <t>D3-6-2</t>
  </si>
  <si>
    <t>D3-7</t>
  </si>
  <si>
    <t>竣工决算</t>
  </si>
  <si>
    <t>D4</t>
  </si>
  <si>
    <t>专项造价咨询</t>
  </si>
  <si>
    <t>D4-1</t>
  </si>
  <si>
    <t>工程造价顾问</t>
  </si>
  <si>
    <t>本表系数适用于采用工作量计价法基准预算的调整系数。</t>
  </si>
  <si>
    <t>D4-2</t>
  </si>
  <si>
    <t>造价政策制（修）订</t>
  </si>
  <si>
    <t>D4-3</t>
  </si>
  <si>
    <t>造价科学与技术研究</t>
  </si>
  <si>
    <t>D4-4</t>
  </si>
  <si>
    <t>定额测定</t>
  </si>
  <si>
    <t>D4-5</t>
  </si>
  <si>
    <t>造价信息咨询</t>
  </si>
  <si>
    <t>D4-6</t>
  </si>
  <si>
    <t>造价鉴定</t>
  </si>
  <si>
    <t>本表系数适用于采用规模计价法基准预算的调整系数。</t>
  </si>
  <si>
    <t>D4-7</t>
  </si>
  <si>
    <t>工程成本测算</t>
  </si>
  <si>
    <t>D4-8</t>
  </si>
  <si>
    <t>工程成本核算</t>
  </si>
  <si>
    <t>D4-9</t>
  </si>
  <si>
    <t>计算工程量</t>
  </si>
  <si>
    <t>D4-10</t>
  </si>
  <si>
    <t>工程变更费用咨询</t>
  </si>
  <si>
    <t>D4-11</t>
  </si>
  <si>
    <t>调整估算</t>
  </si>
  <si>
    <t>D4-12</t>
  </si>
  <si>
    <t>调整概算</t>
  </si>
  <si>
    <r>
      <rPr>
        <sz val="9"/>
        <color theme="1"/>
        <rFont val="宋体"/>
        <charset val="134"/>
      </rPr>
      <t>本表系数适用于采用规模计价法基准预算的系数；</t>
    </r>
    <r>
      <rPr>
        <sz val="9"/>
        <color theme="1"/>
        <rFont val="宋体"/>
        <charset val="134"/>
      </rPr>
      <t>依据其调整时期所在建设阶段和基础资料的不同，其系数取值不同。</t>
    </r>
  </si>
  <si>
    <t>D4-13</t>
  </si>
  <si>
    <t>造价检查</t>
  </si>
  <si>
    <t>可按照服务工日数量×服务工日人工单价×综合预算系数；也可按照服务工日数量×服务工日综合预算单价。</t>
  </si>
  <si>
    <t>D4-14</t>
  </si>
  <si>
    <t>其他专项咨询</t>
  </si>
  <si>
    <t>可参照相同或相似服务的系数。</t>
  </si>
  <si>
    <t>D4-15-1</t>
  </si>
  <si>
    <t>造价数据测试验证(估算)</t>
  </si>
  <si>
    <t>D4-15-2</t>
  </si>
  <si>
    <t>造价数据测试验证(概算)</t>
  </si>
  <si>
    <t>D4-15-3</t>
  </si>
  <si>
    <t>造价数据测试验证(施工图预算)</t>
  </si>
  <si>
    <t>D4-15-4</t>
  </si>
  <si>
    <t>造价数据测试验证(招标工程量清单及清单预算（或最高投标限价）)</t>
  </si>
  <si>
    <t>D4-15-5</t>
  </si>
  <si>
    <t>造价数据测试验证(清理概算（仅限铁路）)</t>
  </si>
  <si>
    <t>D4-15-6</t>
  </si>
  <si>
    <t>造价数据测试验证(合同（工程）结算)</t>
  </si>
  <si>
    <t>D4-15-7</t>
  </si>
  <si>
    <t>D4-15-8</t>
  </si>
  <si>
    <t>造价数据测试验证(竣工决算)</t>
  </si>
  <si>
    <t>hasCost</t>
  </si>
  <si>
    <t>hasArea</t>
  </si>
  <si>
    <t>E1</t>
  </si>
  <si>
    <t>交通运输工程通用专业</t>
  </si>
  <si>
    <t>E1-1</t>
  </si>
  <si>
    <t>征地（用海）补偿</t>
  </si>
  <si>
    <t>适用于交通建设项目征地（用海）补偿的施工图预算、招标工程量清单及清单预算（或最高投标限价）、清理概算（仅限铁路工程）、合同（工程）结算和造价鉴定、计算工程量、工程变更费用咨询、工程成本测（核）算</t>
  </si>
  <si>
    <t>E1-2</t>
  </si>
  <si>
    <t>拆迁补偿</t>
  </si>
  <si>
    <t>适用于交通建设项目拆迁补偿的施工图预算、招标工程量清单及清单预算（或最高投标限价）、清理概算（仅限铁路工程）、合同（工程）结算和造价鉴定、计算工程量、工程变更费用咨询、工程成本测（核）算</t>
  </si>
  <si>
    <t>E1-3</t>
  </si>
  <si>
    <t>迁改工程</t>
  </si>
  <si>
    <t>适用于交通建设项目迁改工程的施工图预算、招标工程量清单及清单预算（或最高投标限价）、清理概算（仅限铁路工程）、合同（工程）结算和造价鉴定、计算工程量、工程变更费用咨询、工程成本测（核）算</t>
  </si>
  <si>
    <t>E1-4</t>
  </si>
  <si>
    <t>工程建设其他费</t>
  </si>
  <si>
    <t>适用于交通建设项目的工程建设其他费的施工图预算、招标工程量清单及清单预算（或最高投标限价）、清理概算（仅限铁路工程）和造价鉴定、计算工程量、工程变更费用咨询、工程成本测（核）算</t>
  </si>
  <si>
    <t>E1-5</t>
  </si>
  <si>
    <t>预备费</t>
  </si>
  <si>
    <t>E1-6</t>
  </si>
  <si>
    <t>建设期贷款利息</t>
  </si>
  <si>
    <t>E2</t>
  </si>
  <si>
    <t>公路工程专业</t>
  </si>
  <si>
    <t>适用于公路工程的全过程造价咨询、分阶段造价咨询、投资估算、初步设计概算、竣工决算和调整估算、调整概算（含征地拆迁和工程建设其他费）</t>
  </si>
  <si>
    <t>E2-1</t>
  </si>
  <si>
    <t>临时工程</t>
  </si>
  <si>
    <t>适用于临时工程专业的施工图预算、招标工程量清单及清单预算（或最高投标限价）、合同（工程）结算和造价鉴定、计算工程量、工程变更费用咨询、工程成本测（核）算</t>
  </si>
  <si>
    <t>E2-2</t>
  </si>
  <si>
    <t>路基工程</t>
  </si>
  <si>
    <t>适用于路基工程专业的施工图预算、招标工程量清单及清单预算（或最高投标限价）、合同（工程）结算和造价鉴定、计算工程量、工程变更费用咨询、工程成本测（核）算</t>
  </si>
  <si>
    <t>E2-3</t>
  </si>
  <si>
    <t>路面工程</t>
  </si>
  <si>
    <t>适用于路面工程专业的施工图预算、招标工程量清单及清单预算（或最高投标限价）、合同（工程）结算和造价鉴定、计算工程量、工程变更费用咨询、工程成本测（核）算</t>
  </si>
  <si>
    <t>E2-4</t>
  </si>
  <si>
    <t>桥涵工程</t>
  </si>
  <si>
    <t>适用于桥梁涵洞工程专业的施工图预算、招标工程量清单及清单预算（或最高投标限价）、合同（工程）结算和造价鉴定、计算工程量、工程变更费用咨询、工程成本测（核）算</t>
  </si>
  <si>
    <t>E2-5</t>
  </si>
  <si>
    <t>隧道工程</t>
  </si>
  <si>
    <t>适用于隧道工程专业的施工图预算、招标工程量清单及清单预算（或最高投标限价）、合同（工程）结算和造价鉴定、计算工程量、工程变更费用咨询、工程成本测（核）算</t>
  </si>
  <si>
    <t>E2-6</t>
  </si>
  <si>
    <t>交叉工程</t>
  </si>
  <si>
    <t>适用于交叉工程专业的施工图预算、招标工程量清单及清单预算（或最高投标限价）、合同（工程）结算和造价鉴定、计算工程量、工程变更费用咨询、工程成本测（核）算</t>
  </si>
  <si>
    <r>
      <rPr>
        <sz val="9"/>
        <color theme="1"/>
        <rFont val="宋体"/>
        <charset val="134"/>
      </rPr>
      <t>E2-</t>
    </r>
    <r>
      <rPr>
        <sz val="9"/>
        <color theme="1"/>
        <rFont val="宋体"/>
        <charset val="134"/>
      </rPr>
      <t>7</t>
    </r>
  </si>
  <si>
    <t>机电工程</t>
  </si>
  <si>
    <t>适用于机电工程专业的施工图预算、招标工程量清单及清单预算（或最高投标限价）和造价鉴定、计算工程量、工程变更费用咨询、工程成本测（核）算</t>
  </si>
  <si>
    <t>E2-8</t>
  </si>
  <si>
    <t>交通安全设施工程</t>
  </si>
  <si>
    <t>适用于交通安全设施工程专业的施工图预算、招标工程量清单及清单预算（或最高投标限价）和造价鉴定、计算工程量、工程变更费用咨询、工程成本测（核）算</t>
  </si>
  <si>
    <t>E2-9</t>
  </si>
  <si>
    <t>绿化及环境保护工程</t>
  </si>
  <si>
    <t>适用于绿化工程专业的施工图预算、招标工程量清单及清单预算（或最高投标限价）和造价鉴定、计算工程量、工程变更费用咨询、工程成本测（核）算</t>
  </si>
  <si>
    <t>E2-10</t>
  </si>
  <si>
    <t>房建工程</t>
  </si>
  <si>
    <t>适用于房建工程专业的施工图预算、招标工程量清单及清单预算（或最高投标限价）、合同（工程）结算和造价鉴定、计算工程量、工程变更费用咨询、工程成本测（核）算</t>
  </si>
  <si>
    <t>E3</t>
  </si>
  <si>
    <t>铁路工程专业</t>
  </si>
  <si>
    <t>适用于铁路工程的投资估算、初步设计概算、清理概算、竣工决算和调整估算、调整概算（含征地拆迁和工程建设其他费）</t>
  </si>
  <si>
    <t>E3-1</t>
  </si>
  <si>
    <t>大型临时设施和过渡工程</t>
  </si>
  <si>
    <t>适用于大型临时设施和过渡工程专业的施工图预算、招标工程量清单及清单预算（或最高投标限价）、合同（工程）结算和造价鉴定、计算工程量、工程变更费用咨询、工程成本测（核）算</t>
  </si>
  <si>
    <t>E3-2</t>
  </si>
  <si>
    <t>E3-3</t>
  </si>
  <si>
    <t>适用于桥涵工程专业的施工图预算、招标工程量清单及清单预算（或最高投标限价）、合同（工程）结算和造价鉴定、计算工程量、工程变更费用咨询、工程成本测（核）算</t>
  </si>
  <si>
    <t>E3-4</t>
  </si>
  <si>
    <t>隧道及明洞工程</t>
  </si>
  <si>
    <t>适用于隧道及明洞工程专业的施工图预算、招标工程量清单及清单预算（或最高投标限价）、合同（工程）结算、竣工决算和造价鉴定、计算工程量、工程变更费用咨询、工程成本测（核）算</t>
  </si>
  <si>
    <t>E3-5</t>
  </si>
  <si>
    <t>轨道工程</t>
  </si>
  <si>
    <t>适用于轨道工程专业的施工图预算、招标工程量清单及清单预算（或最高投标限价）、合同（工程）结算和造价鉴定、计算工程量、工程变更费用咨询、工程成本测（核）算</t>
  </si>
  <si>
    <t>E3-6</t>
  </si>
  <si>
    <r>
      <rPr>
        <sz val="9"/>
        <color theme="1"/>
        <rFont val="宋体"/>
        <charset val="134"/>
      </rPr>
      <t>通信、信号、信息</t>
    </r>
    <r>
      <rPr>
        <sz val="9"/>
        <color theme="1"/>
        <rFont val="宋体"/>
        <charset val="134"/>
      </rPr>
      <t>及灾害监测工程</t>
    </r>
  </si>
  <si>
    <t>适用于通信、信号、信息及防灾监测工程专业的施工图预算、招标工程量清单及清单预算（或最高投标限价）、合同（工程）结算和造价鉴定、计算工程量、工程变更费用咨询、工程成本测（核）算</t>
  </si>
  <si>
    <t>E3-7</t>
  </si>
  <si>
    <t>电力及电力牵引供电工程</t>
  </si>
  <si>
    <t>适用于电力及电力牵引供电工程专业的施工图预算、招标工程量清单及清单预算（或最高投标限价）、合同（工程）结算和造价鉴定、计算工程量、工程变更费用咨询、工程成本测（核）算</t>
  </si>
  <si>
    <t>E3-8</t>
  </si>
  <si>
    <t>房建工程（房屋建筑及附属工程）</t>
  </si>
  <si>
    <t>适用于房屋建筑及附属工程专业的施工图预算、招标工程量清单及清单预算（或最高投标限价）、合同（工程）结算和造价鉴定、计算工程量、工程变更费用咨询、工程成本测（核）算</t>
  </si>
  <si>
    <t>E3-9</t>
  </si>
  <si>
    <t>装饰装修工程</t>
  </si>
  <si>
    <t>适用于装饰装修工程专业的施工图预算、招标工程量清单及清单预算（或最高投标限价）、合同（工程）结算和造价鉴定、计算工程量、工程变更费用咨询、工程成本测（核）算</t>
  </si>
  <si>
    <t>E4</t>
  </si>
  <si>
    <t>水运工程专业</t>
  </si>
  <si>
    <t>适用于水运工程的投资估算、初步设计概算、竣工决算和调整估算、调整概算（含征地拆迁和工程建设其他费）</t>
  </si>
  <si>
    <t>E4-1</t>
  </si>
  <si>
    <t>适用于临时工程专业的施工图预算、招标工程量清单及清单预算（或最高投标限价）、合同（工程）结算、竣工决算和造价鉴定、计算工程量、工程变更费用咨询、工程成本测（核）算</t>
  </si>
  <si>
    <t>E4-2</t>
  </si>
  <si>
    <t>土建工程</t>
  </si>
  <si>
    <t>适用于土建工程专业的施工图预算、招标工程量清单及清单预算（或最高投标限价）、合同（工程）结算、竣工决算和造价鉴定、计算工程量、工程变更费用咨询、工程成本测（核）算</t>
  </si>
  <si>
    <t>E4-3</t>
  </si>
  <si>
    <t>机电与金属结构工程</t>
  </si>
  <si>
    <t>适用于机电与金属结构专业的施工图预算、招标工程量清单及清单预算（或最高投标限价）、合同（工程）结算和造价鉴定、计算工程量、工程变更费用咨询、工程成本测（核）算</t>
  </si>
  <si>
    <t>E4-4</t>
  </si>
  <si>
    <t>设备工程</t>
  </si>
  <si>
    <t>适用于设备工程专业的施工图预算、招标工程量清单及清单预算（或最高投标限价）、合同（工程）结算和造价鉴定、计算工程量、工程变更费用咨询、工程成本测（核）算</t>
  </si>
  <si>
    <t>E4-5</t>
  </si>
  <si>
    <t>附属房建工程（房屋建筑及附属工程）</t>
  </si>
  <si>
    <t>适用于房屋建筑与水运附属工程专业的施工图预算、招标工程量清单及清单预算（或最高投标限价）、合同（工程）结算和造价鉴定、计算工程量、工程变更费用咨询、工程成本测（核）算</t>
  </si>
  <si>
    <t>交通运输工程造价咨询服务工作内容</t>
  </si>
  <si>
    <t>serviceid</t>
  </si>
  <si>
    <t>type</t>
  </si>
  <si>
    <t>序号</t>
  </si>
  <si>
    <t>工作内容</t>
  </si>
  <si>
    <t>工作类型</t>
  </si>
  <si>
    <t>备注</t>
  </si>
  <si>
    <t>通用工作【适用于投资估算、设计概算、施工图预算、招标工程量清单及清单预算、清理概算、合同（工程）结算、竣工决算；造价政策制（修）订、造价科学与技术研究、定额测定、造价信息咨询、造价鉴定、工程成本测算、工程成本核算、计算工程量、工程变更费用咨询、调整估算、调整概算、造价检查。</t>
  </si>
  <si>
    <t>收集并整理各阶段及各项造价咨询所需的基础资料，审核基础资料的完整性和合理性</t>
  </si>
  <si>
    <t>基本工作</t>
  </si>
  <si>
    <t>放在工作内容的第1项</t>
  </si>
  <si>
    <t>编制造价咨询服务总体及各分项的服务计划、服务大纲及工作方案</t>
  </si>
  <si>
    <t>了解建设工程项目所在地的建设条件</t>
  </si>
  <si>
    <t>完成投资估算文件及主要技术经济指标，完成与相关单位核对投资估算</t>
  </si>
  <si>
    <t>根据项目建议书或可行性研究报告的变化，动态调整投资估算和技术经济指标，并对比各环节投资估算变化，完成项目建议书阶段到可行性研究阶段的量、价对比及原因分析</t>
  </si>
  <si>
    <t>参加项目建议书或可行性研究的技术论证会议、评审会议和与确定投资估算相关的会议</t>
  </si>
  <si>
    <t>对比类似项目的技术经济指标，分析技术经济指标差异原因，提供造价差异分析报告</t>
  </si>
  <si>
    <t>可选工作</t>
  </si>
  <si>
    <t>根据造价差异分析结果，提出调整工程方案的咨询意见供委托人或关联单位决策</t>
  </si>
  <si>
    <t>依据投资估算和项目建设计划，编制项目资金计划，供委托人决策</t>
  </si>
  <si>
    <t>完成设计概算文件及主要技术经济指标，完成与相关单位核对设计概算</t>
  </si>
  <si>
    <t>依据各版初步设计动态调整设计概算及经济指标，并对比各版设计概算结果，完成可行性研究阶段到初步设计阶段的造价对比，提供造价差异分析报告</t>
  </si>
  <si>
    <t>参加初步设计的技术论证会议、评审会议和与设计概算相关的会议</t>
  </si>
  <si>
    <t>根据造价差异分析结果，提出调整工程设计方案的咨询意见供委托人或关联单位决策</t>
  </si>
  <si>
    <t>依据设计概算和项目建设计划，编制或调整项目资金计划，供委托人决策</t>
  </si>
  <si>
    <t>完成施工图预算文件及主要技术经济指标，完成与相关单位核对施工图预算</t>
  </si>
  <si>
    <t>依据各版施工图动态调整施工图预算，并对比各版施工图预算结果，完成施工图预算与设计概算的造价对比（如有必要应完成与投资估算的造价对比），提供造价差异分析报告</t>
  </si>
  <si>
    <t>参加施工图设计的技术论证会议、评审会议和与施工图预算相关的会议</t>
  </si>
  <si>
    <t>依据施工图预算和项目建设计划，编制或调整项目资金计划，供委托人决策</t>
  </si>
  <si>
    <t>分析专项设计方案的经济合理性，提出咨询意见供委托人决策</t>
  </si>
  <si>
    <t>分析施工组织设计和交通组织方案的经济合理性，提出咨询意见供委托人决策</t>
  </si>
  <si>
    <t>完成招标工程量清单及工程量清单预算，与相关单位核对工程量清单及工程量清单预算，并完成修改与调整</t>
  </si>
  <si>
    <t>对比工程量清单预算和施工图预算，提供造价差异分析报告</t>
  </si>
  <si>
    <t>审核计量与支付条款，对招标文件和合同文件涉及合同价款、工程变更费用咨询、结算费用等与造价相关条款提供咨询意见</t>
  </si>
  <si>
    <t>协助招标人完成招标答疑涉及的造价问题的解答与回复</t>
  </si>
  <si>
    <t>参加招投标阶段与造价确定相关的会议</t>
  </si>
  <si>
    <t>对比中标价与工程量清单预算，并分析差异原因，协助招标人完成不平衡报价调整</t>
  </si>
  <si>
    <t>参与合同谈判，协助招标人合同谈判过程中相关造价分析</t>
  </si>
  <si>
    <t>清理施工承包合同费用、征地拆迁费用、各项价差、其他类费用及费用依据、计算资料等</t>
  </si>
  <si>
    <t>清理征地拆迁费用，包括清理建设项目的用地、青苗补偿、房屋拆迁等费用，清理管线迁改、改路、改河、改沟以及构筑物迁改等费用，土地复垦费用及征拆各项规费的清理等</t>
  </si>
  <si>
    <t>清理材料价差，包括调整甲供材料设备价差、政策性文件规定的其他材料价差等</t>
  </si>
  <si>
    <t>清理政策性调整费用</t>
  </si>
  <si>
    <t>清理基本预备费和招标降造费，包括分析降造费的使用情况</t>
  </si>
  <si>
    <t>对未进行初步验收的剩余工程及投资情况进行清理</t>
  </si>
  <si>
    <t>梳理和清理批复的概算费用，分析费用变化的原因</t>
  </si>
  <si>
    <t>根据收集的资料和费用分析结果，编制清理概算文件，包括清理概算申请报告、相关批复文件、设计图纸、施工组织设计、合同、验工计价、设计变更和新增工程等支撑性资料、审计报告（如有）、第三方审价报告及其他相关依据</t>
  </si>
  <si>
    <t>招标图纸与实际施工图纸进行验核，核实工程数量，针对分析概算费用变化的原因</t>
  </si>
  <si>
    <t>6.10</t>
  </si>
  <si>
    <t>参加与清理概算相关的会议，协助委托人完成清理概算文件预评审工作</t>
  </si>
  <si>
    <t>7</t>
  </si>
  <si>
    <t>7.1</t>
  </si>
  <si>
    <t>完成工程变更费用的测算，或提出性价比更优的替代方案、材料等意见</t>
  </si>
  <si>
    <t>7.2</t>
  </si>
  <si>
    <t>完成新增预算单价或合同单价的计算与核定</t>
  </si>
  <si>
    <t>7.3</t>
  </si>
  <si>
    <t>按施工图预算或合同清单方式完成工程变更费用的计算</t>
  </si>
  <si>
    <t>7.4</t>
  </si>
  <si>
    <t>完成过程结算，包括建立过程结算多维度清单体系，如：项目清单、工程量清单、分项清单；划分过程结算清单单元；依据经确认的实际完工工程量完成计价计费，完成过程结算文件</t>
  </si>
  <si>
    <t>7.5</t>
  </si>
  <si>
    <t>完成价格波动费用的计算或审核</t>
  </si>
  <si>
    <t>7.6</t>
  </si>
  <si>
    <t>完成索赔与补偿费用的计算或审核</t>
  </si>
  <si>
    <t>7.7</t>
  </si>
  <si>
    <t>完成结算文件及统计技术经济指标，与相关单位核对合同（工程）结算</t>
  </si>
  <si>
    <t>7.8</t>
  </si>
  <si>
    <t>完成合同、变更和结算三环节费用的对比，分析合同费用各环节变化原因，提供对比报表和分析报告</t>
  </si>
  <si>
    <t>7.9</t>
  </si>
  <si>
    <t>参加与过程结算、工程变更费用确定和合同（工程）结算相关的会议</t>
  </si>
  <si>
    <t>7.10</t>
  </si>
  <si>
    <t>现场勘查与测量实际完工工程量</t>
  </si>
  <si>
    <t>7.11</t>
  </si>
  <si>
    <t>复核竣工图纸数量与结算数量的差异，提交数量差异报告</t>
  </si>
  <si>
    <t>7.12</t>
  </si>
  <si>
    <t>协助委托人对项目工程变更费用审批情况进行清理，编制交工验收造价文件</t>
  </si>
  <si>
    <t>7.13</t>
  </si>
  <si>
    <t>协助委托人处理工期索赔、造价费用等费用的争议与纠纷、仲裁与诉讼</t>
  </si>
  <si>
    <t>8</t>
  </si>
  <si>
    <t>8.1</t>
  </si>
  <si>
    <t>编制项目竣工决算文件</t>
  </si>
  <si>
    <t>8.2</t>
  </si>
  <si>
    <t>编制竣工决算备案送审文件</t>
  </si>
  <si>
    <t>8.3</t>
  </si>
  <si>
    <t>参与竣工决算相关的会议</t>
  </si>
  <si>
    <t>8.4</t>
  </si>
  <si>
    <t>根据审计意见和决算备案意见调整竣工决算文件</t>
  </si>
  <si>
    <t>8.5</t>
  </si>
  <si>
    <t>协助委托人编制建设项目造价执行情况报告</t>
  </si>
  <si>
    <t>8.6</t>
  </si>
  <si>
    <t>8.7</t>
  </si>
  <si>
    <t>8.8</t>
  </si>
  <si>
    <t>协助委托人指导参建单位完成与决算相关辅助文件的编制</t>
  </si>
  <si>
    <t>8.9</t>
  </si>
  <si>
    <t>协助委托人开展项目造价管理及投资效益后评估</t>
  </si>
  <si>
    <t>9</t>
  </si>
  <si>
    <t>9.1</t>
  </si>
  <si>
    <t>定期向委托人介绍并解读国家及地方最新发布的关于造价管理有关的法律法规、政策文件和技术标准等信息，针对风险控制方面，提供专业的造价管理建议及实施对策</t>
  </si>
  <si>
    <t>日常顾问</t>
  </si>
  <si>
    <t>9.2</t>
  </si>
  <si>
    <t>为委托人在日常建设、运营及经营管理中遇到的造价编制与审核问题，提供专业咨询建议</t>
  </si>
  <si>
    <t>9.3</t>
  </si>
  <si>
    <t>对委托人起草的工程勘察设计、工程监理、施工、物资采购和技术服务等方面的合同与协议文本，从造价控制与投资风险角度提供审阅与修改建议</t>
  </si>
  <si>
    <t>9.4</t>
  </si>
  <si>
    <t>审查各类合同履行情况时，对识别出的潜在漏洞或风险，提出相应的修改建议或补救措施</t>
  </si>
  <si>
    <t>9.5</t>
  </si>
  <si>
    <t>对委托人提供的造价管理相关的制度，进行审阅与修改，或提供专业咨询建议</t>
  </si>
  <si>
    <t>9.6</t>
  </si>
  <si>
    <t>针对具体建设工程项目的重大投资决策，出具独立的造价专业意见；或根据委托人的要求， 对造价争议事项提供专业依据并出具顾问报告</t>
  </si>
  <si>
    <t>专项顾问</t>
  </si>
  <si>
    <t>9.7</t>
  </si>
  <si>
    <t>为委托人起草与工程建设相关的合同、协议等文书，包括且不限于工程勘察设计、监理、施 工、采购及技术服务等领域</t>
  </si>
  <si>
    <t>9.8</t>
  </si>
  <si>
    <t>独立对各类合同的履行情况进行审查，识别潜在漏洞或风险，并提出系统性的修改建议或补 救方案</t>
  </si>
  <si>
    <t>9.9</t>
  </si>
  <si>
    <t>为委托人制订或修订与造价管理相关的制度</t>
  </si>
  <si>
    <t>9.10</t>
  </si>
  <si>
    <t>受托处理涉及委托人的造价纠纷、仲裁及诉讼案件，提供专业意见与支持，并出具咨询顾问 报告</t>
  </si>
  <si>
    <t>10</t>
  </si>
  <si>
    <t>10.1</t>
  </si>
  <si>
    <t>组织并完成调研工作，包括制定调研计划、实施调研和撰写调研报告</t>
  </si>
  <si>
    <t>10.2</t>
  </si>
  <si>
    <t>完成各阶段文件的起草、修订、调整与校对工作；整理并分析各阶段的 反馈意见、完成反馈意见的采纳情况，编制必要的采纳情况报告或说明；完成工作报告</t>
  </si>
  <si>
    <t>10.3</t>
  </si>
  <si>
    <t>完成评审汇报材料，编写报告；整理并汇总评审意见、复核评审意见，完成评审 意见的采纳及反馈工作</t>
  </si>
  <si>
    <t>10.4</t>
  </si>
  <si>
    <t>负责评审会议的全过程组织工作， 包括准备会议材料、发出通知、组织召开并主持评审会。</t>
  </si>
  <si>
    <t>11</t>
  </si>
  <si>
    <t>11.1</t>
  </si>
  <si>
    <t>11.2</t>
  </si>
  <si>
    <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t>
  </si>
  <si>
    <t>11.3</t>
  </si>
  <si>
    <t>确定测试与验证项目，完成测试与验证工作，完成测试与验证报告</t>
  </si>
  <si>
    <t>11.4</t>
  </si>
  <si>
    <t>完成评审与验收所需汇报材料，编写报告；整理并汇总评审意见、复核评审意见，完成评审意见的采纳及反馈工作</t>
  </si>
  <si>
    <t>11.5</t>
  </si>
  <si>
    <t>编写培训与宣贯相关的材料，组织研究成果的宣贯与推广工作</t>
  </si>
  <si>
    <t>11.6</t>
  </si>
  <si>
    <t>负责评审与验收会议的全过程组织工作，包括准备会议材料、发出通知、 组织召开并主持评审与验收会议</t>
  </si>
  <si>
    <t>12</t>
  </si>
  <si>
    <t>12.1</t>
  </si>
  <si>
    <t>12.2</t>
  </si>
  <si>
    <t>制定工作计划并完成编制大纲，编制大纲包括工作大纲和编写大纲</t>
  </si>
  <si>
    <t>12.3</t>
  </si>
  <si>
    <t>完成数据采集与测定工作，编制相应的数据采集与测定报告</t>
  </si>
  <si>
    <t>12.4</t>
  </si>
  <si>
    <t>完成数据整理与分析工作，编制相应的数据分析报告，整理支撑性资料</t>
  </si>
  <si>
    <t>12.5</t>
  </si>
  <si>
    <t>完成定额文本的起草、修改及调整工作；完成各阶段研究报告的起草、修订、 调整与校对工作，编制必要的采纳情况报告或说明；编制工作报告或报批报告</t>
  </si>
  <si>
    <t>12.6</t>
  </si>
  <si>
    <t>12.7</t>
  </si>
  <si>
    <t>完成评审与验收所需汇报材料，编写报告；整理并汇总评审意见、复核评 审意见，完成评审意见的采纳及反馈工作</t>
  </si>
  <si>
    <t>12.8</t>
  </si>
  <si>
    <t>编写培训与宣贯相关的材料，组织定额成果的培训与宣贯工作</t>
  </si>
  <si>
    <t>12.9</t>
  </si>
  <si>
    <t>13</t>
  </si>
  <si>
    <t>13.1</t>
  </si>
  <si>
    <t>开展各类造价信息的搜集、筛选与整理工作</t>
  </si>
  <si>
    <t>13.2</t>
  </si>
  <si>
    <t>对整理后的信息与数据进行对比与分析</t>
  </si>
  <si>
    <t>13.3</t>
  </si>
  <si>
    <t>依据分析结果，对特定价格或费用进行评估与论证，编制咨询报告</t>
  </si>
  <si>
    <t>13.4</t>
  </si>
  <si>
    <t>预测未来特定时期的价格或费用，编制预测报告</t>
  </si>
  <si>
    <t>13.5</t>
  </si>
  <si>
    <t>研究价格或费用的长期变动规律，编制趋势分析报告</t>
  </si>
  <si>
    <t>14</t>
  </si>
  <si>
    <t>14.1</t>
  </si>
  <si>
    <t>根据委托人的目标，确定鉴定工作范围</t>
  </si>
  <si>
    <t>14.2</t>
  </si>
  <si>
    <t>收集与复核鉴定资料</t>
  </si>
  <si>
    <t>14.3</t>
  </si>
  <si>
    <t>组织或参与必要的现场勘查工作</t>
  </si>
  <si>
    <t>14.4</t>
  </si>
  <si>
    <t>工程量的计算与工程费用的计价或估价</t>
  </si>
  <si>
    <t>14.5</t>
  </si>
  <si>
    <t>对争议焦点进行鉴定，提出解决争议的意见</t>
  </si>
  <si>
    <t>14.6</t>
  </si>
  <si>
    <t>回复各方当事人的质证意见</t>
  </si>
  <si>
    <t>14.7</t>
  </si>
  <si>
    <t>编制并出具造价鉴定报告</t>
  </si>
  <si>
    <t>14.8</t>
  </si>
  <si>
    <t>组织或参与现场数据复测或特殊鉴定</t>
  </si>
  <si>
    <t>14.9</t>
  </si>
  <si>
    <t>与当事人相关方进行必要的造价数据核对</t>
  </si>
  <si>
    <t>14.10</t>
  </si>
  <si>
    <t>出庭就鉴定报告及相关专业问题接受质证</t>
  </si>
  <si>
    <t>15</t>
  </si>
  <si>
    <t>15.1</t>
  </si>
  <si>
    <t>编制影响工程成本的资源要素清单</t>
  </si>
  <si>
    <t>15.2</t>
  </si>
  <si>
    <t>调查人工、材料、设备和施工机械的市场供应情况，主要是价格情况</t>
  </si>
  <si>
    <t>15.3</t>
  </si>
  <si>
    <t>测算、分析、计算工程成本费用，结合其他相关因素，编制并出具工程成本测算报告</t>
  </si>
  <si>
    <t>15.4</t>
  </si>
  <si>
    <t>参加与工程成本测算相关的会议</t>
  </si>
  <si>
    <t>15.5</t>
  </si>
  <si>
    <t>审核及分析资源配置、施工措施、施工管理方案的经济合理性</t>
  </si>
  <si>
    <t>15.6</t>
  </si>
  <si>
    <t>对比工程成本与投资估算、设计概算、施工图预算、工程量清单预算、合同价，并分析费用差异，提交分析报告</t>
  </si>
  <si>
    <t>16</t>
  </si>
  <si>
    <t>16.1</t>
  </si>
  <si>
    <t>编制影响工程成本的资源要素清单或成本组成科目</t>
  </si>
  <si>
    <t>16.2</t>
  </si>
  <si>
    <t>收集人工、材料、设备、施工机械、措施、税费等实际发生的费用</t>
  </si>
  <si>
    <t>16.3</t>
  </si>
  <si>
    <t>统计与汇总、拆解与合并、对比与分析工程成本各项费用，编制并出具工程成本核算报告</t>
  </si>
  <si>
    <t>16.4</t>
  </si>
  <si>
    <t>参加与工程成本核算相关的会议</t>
  </si>
  <si>
    <t>16.5</t>
  </si>
  <si>
    <t>分析实际工程成本与测算工程成本差异的合理性，提交分析报告</t>
  </si>
  <si>
    <t>16.6</t>
  </si>
  <si>
    <t>归纳与总结实际工程成本与测算工程成本的差异原因，提出改进建议</t>
  </si>
  <si>
    <t>17</t>
  </si>
  <si>
    <t>17.1</t>
  </si>
  <si>
    <t>依据本项目在招标阶段确认的设计图纸工程量，结合工程量清单计量支付规则，对设计工程量进行复核，包括构件工程量、明细表工程量和汇总表工程量，同时与相关方核对工程量</t>
  </si>
  <si>
    <t>17.2</t>
  </si>
  <si>
    <t>依据核对后确认的设计图纸数量，细化与合并招标工程量清单或合同工程量清单，建立各维度清单间的数据链接，与相关单位完成核对与确认</t>
  </si>
  <si>
    <t>17.3</t>
  </si>
  <si>
    <t>依据确定的招标工程量清单或合同工程量清单，拆解与合并相应的清单费用，与相关单位完成核对与确认</t>
  </si>
  <si>
    <t>17.4</t>
  </si>
  <si>
    <t>现场勘查与测量现场实施工程量</t>
  </si>
  <si>
    <t>17.5</t>
  </si>
  <si>
    <t>完成设计图纸所载数量与复核后的数量进行对比与分析，提供对比分析报告</t>
  </si>
  <si>
    <t>17.6</t>
  </si>
  <si>
    <t>参加计算工程量相关的会议</t>
  </si>
  <si>
    <t>17.7</t>
  </si>
  <si>
    <t>协助委托人处理涉及工程数量的争议、纠纷、仲裁或诉讼事务</t>
  </si>
  <si>
    <t>18</t>
  </si>
  <si>
    <t>18.1</t>
  </si>
  <si>
    <t>完成工程变更费用的测算</t>
  </si>
  <si>
    <t>18.2</t>
  </si>
  <si>
    <t>18.3</t>
  </si>
  <si>
    <t>18.4</t>
  </si>
  <si>
    <t>完成价格波动引起的价差费用的计算</t>
  </si>
  <si>
    <t>18.5</t>
  </si>
  <si>
    <t>完成索赔与补偿费用的计算，如加速施工费用、暂停施工补偿等</t>
  </si>
  <si>
    <t>18.6</t>
  </si>
  <si>
    <t>协助委托人处理涉及工程变更费用的争议与纠纷、仲裁与诉讼</t>
  </si>
  <si>
    <t>19</t>
  </si>
  <si>
    <t>19.1</t>
  </si>
  <si>
    <t>分析、论证及评估影响投资估算的主要因素</t>
  </si>
  <si>
    <t>19.2</t>
  </si>
  <si>
    <t>根据分析论证结果，完成调整后投资估算文件及主要技术经济指标，与相关单位核对数据</t>
  </si>
  <si>
    <t>19.3</t>
  </si>
  <si>
    <t>完成调整后投资估算与原批复估算的对比及原因分析</t>
  </si>
  <si>
    <t>19.4</t>
  </si>
  <si>
    <t>出席与投资估算调整工作相关的会议</t>
  </si>
  <si>
    <t>19.5</t>
  </si>
  <si>
    <t>协助调规报告编制单位完成报告的造价专业部分的内容</t>
  </si>
  <si>
    <t>20</t>
  </si>
  <si>
    <t>20.1</t>
  </si>
  <si>
    <t>分析、论证及评估影响设计概算的主要因素</t>
  </si>
  <si>
    <t>20.2</t>
  </si>
  <si>
    <t>根据分析论证结果，编制调整后设计概算文件及主要技术经济指标，与相关单位核对数据</t>
  </si>
  <si>
    <t>20.3</t>
  </si>
  <si>
    <t>完成调整后概算与原批复概算的对比及原因分析，完成调整概算报告</t>
  </si>
  <si>
    <t>20.4</t>
  </si>
  <si>
    <t>出席与概算调整工作相关的会议</t>
  </si>
  <si>
    <t>20.5</t>
  </si>
  <si>
    <t>协助委托人开展项目预估决算费用的测算、估算工作</t>
  </si>
  <si>
    <t>21</t>
  </si>
  <si>
    <t>21.1</t>
  </si>
  <si>
    <t>检查相关单位对工程造价管理法律法规、规章制度以及工程造价依据的执行情况</t>
  </si>
  <si>
    <t>21.2</t>
  </si>
  <si>
    <t>检查各阶段造价文件编制、审查（批）或备案以及对批复意见的落实情况</t>
  </si>
  <si>
    <t>21.3</t>
  </si>
  <si>
    <t>检查造价管理台账和计量支付制度的建立与执行、造价全过程管理与控制情况</t>
  </si>
  <si>
    <t>21.4</t>
  </si>
  <si>
    <t>检查工程变更管理情况</t>
  </si>
  <si>
    <t>21.5</t>
  </si>
  <si>
    <t>检查项目造价信息的收集、分析及报送情况</t>
  </si>
  <si>
    <t>21.6</t>
  </si>
  <si>
    <t>检查项目从业单位的造价人员执业情况</t>
  </si>
  <si>
    <t>21.7</t>
  </si>
  <si>
    <t>协助委托人进行现场核查、资料抽检和台账复核工作</t>
  </si>
  <si>
    <t>21.8</t>
  </si>
  <si>
    <t>协助委托人整理检查结果和起草检查报告等工作</t>
  </si>
  <si>
    <t>22</t>
  </si>
  <si>
    <t>总体协调</t>
  </si>
  <si>
    <t>22.1</t>
  </si>
  <si>
    <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t>
  </si>
  <si>
    <t>附加工作</t>
  </si>
  <si>
    <t>22.2</t>
  </si>
  <si>
    <t>作为造价咨询服务总体协调单位，负责总体协调其他咨询人或专家团队的工作，确保各方在项目服务中的沟通顺畅，监控造价咨询服务的进展情况，确保各咨询人按时完成工作</t>
  </si>
  <si>
    <t>23</t>
  </si>
  <si>
    <t>23.1</t>
  </si>
  <si>
    <t>协助委托人完成咨询服务相应造价文件的报审、报备、报批、检查与审计涉及的解释与回复、修改与调整等工作</t>
  </si>
  <si>
    <t>放在工作内容的最后1项</t>
  </si>
  <si>
    <t>23.2</t>
  </si>
  <si>
    <t>完成本合同造价档案的收集、整理和归档</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</si>
</sst>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4">
    <font>
      <sz val="11"/>
      <color theme="1"/>
      <name val="宋体"/>
      <charset val="134"/>
      <scheme val="minor"/>
    </font>
    <font>
      <sz val="16"/>
      <color theme="1"/>
      <name val="宋体"/>
      <charset val="134"/>
      <scheme val="minor"/>
    </font>
    <font>
      <b/>
      <sz val="9"/>
      <color theme="1"/>
      <name val="宋体"/>
      <charset val="134"/>
      <scheme val="minor"/>
    </font>
    <font>
      <sz val="9"/>
      <color theme="1"/>
      <name val="宋体"/>
      <charset val="134"/>
      <scheme val="minor"/>
    </font>
    <font>
      <sz val="9"/>
      <color rgb="FFFF0000"/>
      <name val="宋体"/>
      <charset val="134"/>
      <scheme val="minor"/>
    </font>
    <font>
      <b/>
      <sz val="16"/>
      <color theme="1"/>
      <name val="宋体"/>
      <charset val="134"/>
      <scheme val="minor"/>
    </font>
    <font>
      <sz val="9"/>
      <color rgb="FF000000"/>
      <name val="方正书宋_GBK"/>
      <charset val="134"/>
    </font>
    <font>
      <sz val="9"/>
      <name val="方正书宋_GBK"/>
      <charset val="134"/>
    </font>
    <font>
      <sz val="9"/>
      <name val="宋体"/>
      <charset val="134"/>
      <scheme val="minor"/>
    </font>
    <font>
      <b/>
      <sz val="9"/>
      <color theme="1"/>
      <name val="宋体"/>
      <charset val="134"/>
    </font>
    <font>
      <sz val="9"/>
      <color theme="1"/>
      <name val="宋体"/>
      <charset val="134"/>
    </font>
    <font>
      <sz val="10.5"/>
      <color theme="1"/>
      <name val="宋体"/>
      <charset val="134"/>
    </font>
    <font>
      <b/>
      <sz val="9"/>
      <color rgb="FF000000"/>
      <name val="宋体"/>
      <charset val="134"/>
    </font>
    <font>
      <sz val="9"/>
      <color rgb="FF000000"/>
      <name val="宋体"/>
      <charset val="134"/>
    </font>
    <font>
      <u/>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auto="1"/>
      </right>
      <top style="medium">
        <color auto="1"/>
      </top>
      <bottom style="medium">
        <color auto="1"/>
      </bottom>
      <diagonal/>
    </border>
    <border>
      <left style="medium">
        <color rgb="FF000000"/>
      </left>
      <right style="medium">
        <color rgb="FF000000"/>
      </right>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6" borderId="19" applyNumberFormat="0" applyAlignment="0" applyProtection="0">
      <alignment vertical="center"/>
    </xf>
    <xf numFmtId="0" fontId="24" fillId="7" borderId="20" applyNumberFormat="0" applyAlignment="0" applyProtection="0">
      <alignment vertical="center"/>
    </xf>
    <xf numFmtId="0" fontId="25" fillId="7" borderId="19" applyNumberFormat="0" applyAlignment="0" applyProtection="0">
      <alignment vertical="center"/>
    </xf>
    <xf numFmtId="0" fontId="26" fillId="8"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cellStyleXfs>
  <cellXfs count="81">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Fill="1" applyAlignment="1">
      <alignment horizontal="left" vertical="center"/>
    </xf>
    <xf numFmtId="0" fontId="3" fillId="0" borderId="0" xfId="0" applyFont="1" applyAlignment="1">
      <alignment vertical="center"/>
    </xf>
    <xf numFmtId="0" fontId="4" fillId="0" borderId="0" xfId="0" applyFont="1" applyAlignment="1">
      <alignment horizontal="left" vertical="center"/>
    </xf>
    <xf numFmtId="0" fontId="3" fillId="0" borderId="0" xfId="0" applyFont="1" applyFill="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49" fontId="5" fillId="0" borderId="0" xfId="0" applyNumberFormat="1" applyFont="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horizontal="left" vertical="center"/>
    </xf>
    <xf numFmtId="49"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2" fillId="0" borderId="1" xfId="0" applyFont="1" applyBorder="1" applyAlignment="1">
      <alignment horizontal="lef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0" borderId="1" xfId="0" applyFont="1" applyBorder="1" applyAlignment="1">
      <alignment vertical="center" wrapText="1"/>
    </xf>
    <xf numFmtId="0" fontId="4" fillId="0" borderId="1" xfId="0" applyFont="1" applyBorder="1" applyAlignment="1">
      <alignment horizontal="left" vertical="center" wrapText="1"/>
    </xf>
    <xf numFmtId="0" fontId="6" fillId="0" borderId="1" xfId="0" applyFont="1" applyBorder="1" applyAlignment="1">
      <alignment horizontal="left" vertical="center" wrapText="1"/>
    </xf>
    <xf numFmtId="0" fontId="3" fillId="3" borderId="0" xfId="0" applyFont="1" applyFill="1" applyAlignment="1">
      <alignment vertical="center"/>
    </xf>
    <xf numFmtId="0" fontId="7" fillId="0" borderId="1" xfId="0" applyFont="1" applyBorder="1" applyAlignment="1">
      <alignment horizontal="left" vertical="center" wrapText="1"/>
    </xf>
    <xf numFmtId="0" fontId="8" fillId="0" borderId="1" xfId="0" applyFont="1" applyBorder="1" applyAlignment="1">
      <alignment horizontal="left" vertical="center"/>
    </xf>
    <xf numFmtId="0" fontId="4" fillId="0" borderId="1" xfId="0" applyFont="1" applyBorder="1" applyAlignment="1">
      <alignment vertical="center" wrapText="1"/>
    </xf>
    <xf numFmtId="0" fontId="3" fillId="2" borderId="1" xfId="0" applyFont="1" applyFill="1" applyBorder="1" applyAlignment="1">
      <alignment vertical="center" wrapText="1"/>
    </xf>
    <xf numFmtId="0" fontId="9" fillId="4" borderId="2" xfId="0" applyFont="1" applyFill="1" applyBorder="1" applyAlignment="1">
      <alignment horizontal="center" vertical="center" wrapText="1"/>
    </xf>
    <xf numFmtId="0" fontId="9" fillId="4" borderId="2" xfId="0" applyFont="1" applyFill="1" applyBorder="1" applyAlignment="1">
      <alignment horizontal="left" vertical="center"/>
    </xf>
    <xf numFmtId="0" fontId="9" fillId="4" borderId="2" xfId="0" applyFont="1" applyFill="1" applyBorder="1" applyAlignment="1">
      <alignment horizontal="center" vertical="center"/>
    </xf>
    <xf numFmtId="0" fontId="10" fillId="4" borderId="3" xfId="0" applyFont="1" applyFill="1" applyBorder="1" applyAlignment="1">
      <alignment horizontal="left" vertical="center"/>
    </xf>
    <xf numFmtId="0" fontId="10" fillId="4" borderId="4" xfId="0" applyFont="1" applyFill="1" applyBorder="1" applyAlignment="1">
      <alignment horizontal="center" vertical="center" wrapText="1"/>
    </xf>
    <xf numFmtId="0" fontId="10" fillId="4" borderId="4" xfId="0" applyFont="1" applyFill="1" applyBorder="1" applyAlignment="1">
      <alignment horizontal="left" vertical="center"/>
    </xf>
    <xf numFmtId="0" fontId="10" fillId="4" borderId="4" xfId="0" applyFont="1" applyFill="1" applyBorder="1" applyAlignment="1">
      <alignment horizontal="center" vertical="center"/>
    </xf>
    <xf numFmtId="0" fontId="9" fillId="4" borderId="4" xfId="0" applyFont="1" applyFill="1" applyBorder="1" applyAlignment="1">
      <alignment horizontal="center" vertical="center" wrapText="1"/>
    </xf>
    <xf numFmtId="0" fontId="9" fillId="4" borderId="4" xfId="0" applyFont="1" applyFill="1" applyBorder="1" applyAlignment="1">
      <alignment horizontal="left" vertical="center"/>
    </xf>
    <xf numFmtId="0" fontId="9" fillId="4" borderId="4" xfId="0" applyFont="1" applyFill="1" applyBorder="1" applyAlignment="1">
      <alignment horizontal="center" vertical="center"/>
    </xf>
    <xf numFmtId="0" fontId="0" fillId="0" borderId="0" xfId="0" applyAlignment="1">
      <alignment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justify" vertical="center"/>
    </xf>
    <xf numFmtId="0" fontId="10" fillId="4" borderId="6" xfId="0" applyFont="1" applyFill="1" applyBorder="1" applyAlignment="1">
      <alignment horizontal="center" vertical="center"/>
    </xf>
    <xf numFmtId="0" fontId="10" fillId="4" borderId="6" xfId="0" applyFont="1" applyFill="1" applyBorder="1" applyAlignment="1">
      <alignment horizontal="left" vertical="center" wrapText="1"/>
    </xf>
    <xf numFmtId="0" fontId="9" fillId="4" borderId="7" xfId="0" applyFont="1" applyFill="1" applyBorder="1" applyAlignment="1">
      <alignment horizontal="center" vertical="center" wrapText="1"/>
    </xf>
    <xf numFmtId="0" fontId="9" fillId="4" borderId="8" xfId="0" applyFont="1" applyFill="1" applyBorder="1" applyAlignment="1">
      <alignment horizontal="justify" vertical="center"/>
    </xf>
    <xf numFmtId="0" fontId="10" fillId="4" borderId="8" xfId="0" applyFont="1" applyFill="1" applyBorder="1" applyAlignment="1">
      <alignment horizontal="left"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left" vertical="center"/>
    </xf>
    <xf numFmtId="0" fontId="10" fillId="4" borderId="9" xfId="0" applyFont="1" applyFill="1" applyBorder="1" applyAlignment="1">
      <alignment horizontal="justify" vertical="center" wrapText="1"/>
    </xf>
    <xf numFmtId="0" fontId="11" fillId="4" borderId="8" xfId="0" applyFont="1" applyFill="1" applyBorder="1" applyAlignment="1">
      <alignment horizontal="justify" vertical="center" wrapText="1"/>
    </xf>
    <xf numFmtId="0" fontId="9" fillId="4" borderId="8" xfId="0" applyFont="1" applyFill="1" applyBorder="1" applyAlignment="1">
      <alignment horizontal="left" vertical="center"/>
    </xf>
    <xf numFmtId="0" fontId="10" fillId="4" borderId="2" xfId="0" applyFont="1" applyFill="1" applyBorder="1" applyAlignment="1">
      <alignment horizontal="center" vertical="center" wrapText="1"/>
    </xf>
    <xf numFmtId="0" fontId="10" fillId="4" borderId="10" xfId="0" applyFont="1" applyFill="1" applyBorder="1" applyAlignment="1">
      <alignment horizontal="left" vertical="center"/>
    </xf>
    <xf numFmtId="0" fontId="10" fillId="4" borderId="2" xfId="0" applyFont="1" applyFill="1" applyBorder="1" applyAlignment="1">
      <alignment horizontal="center" vertical="center"/>
    </xf>
    <xf numFmtId="0" fontId="10" fillId="4" borderId="11" xfId="0" applyFont="1" applyFill="1" applyBorder="1" applyAlignment="1">
      <alignment horizontal="left" vertical="center"/>
    </xf>
    <xf numFmtId="0" fontId="10" fillId="4" borderId="5" xfId="0" applyFont="1" applyFill="1" applyBorder="1" applyAlignment="1">
      <alignment horizontal="center" vertical="center" wrapText="1"/>
    </xf>
    <xf numFmtId="0" fontId="10" fillId="4" borderId="6" xfId="0" applyFont="1" applyFill="1" applyBorder="1" applyAlignment="1">
      <alignment horizontal="left" vertical="center"/>
    </xf>
    <xf numFmtId="0" fontId="10" fillId="4" borderId="5" xfId="0" applyFont="1" applyFill="1" applyBorder="1" applyAlignment="1">
      <alignment horizontal="center" vertical="center"/>
    </xf>
    <xf numFmtId="0" fontId="10" fillId="4" borderId="7" xfId="0" applyFont="1" applyFill="1" applyBorder="1" applyAlignment="1">
      <alignment horizontal="center" vertical="center"/>
    </xf>
    <xf numFmtId="0" fontId="12" fillId="4" borderId="12" xfId="0" applyFont="1" applyFill="1" applyBorder="1" applyAlignment="1">
      <alignment horizontal="center" vertical="center" wrapText="1"/>
    </xf>
    <xf numFmtId="0" fontId="12" fillId="4" borderId="13" xfId="0" applyFont="1" applyFill="1" applyBorder="1" applyAlignment="1">
      <alignment horizontal="center" vertical="center"/>
    </xf>
    <xf numFmtId="0" fontId="12" fillId="4" borderId="14" xfId="0" applyFont="1" applyFill="1" applyBorder="1" applyAlignment="1">
      <alignment horizontal="center" vertical="center"/>
    </xf>
    <xf numFmtId="0" fontId="12" fillId="4" borderId="6" xfId="0" applyFont="1" applyFill="1" applyBorder="1" applyAlignment="1">
      <alignment horizontal="center" vertical="center"/>
    </xf>
    <xf numFmtId="0" fontId="13" fillId="4" borderId="7" xfId="0" applyFont="1" applyFill="1" applyBorder="1" applyAlignment="1">
      <alignment horizontal="center" vertical="center" wrapText="1"/>
    </xf>
    <xf numFmtId="0" fontId="13" fillId="4" borderId="15" xfId="0" applyFont="1" applyFill="1" applyBorder="1" applyAlignment="1">
      <alignment horizontal="center" vertical="center"/>
    </xf>
    <xf numFmtId="0" fontId="13" fillId="4" borderId="8" xfId="0" applyFont="1" applyFill="1" applyBorder="1" applyAlignment="1">
      <alignment horizontal="center" vertical="center"/>
    </xf>
    <xf numFmtId="0" fontId="9" fillId="4" borderId="8" xfId="0" applyFont="1" applyFill="1" applyBorder="1" applyAlignment="1">
      <alignment horizontal="center" vertical="center"/>
    </xf>
    <xf numFmtId="176" fontId="13" fillId="4" borderId="6" xfId="0" applyNumberFormat="1" applyFont="1" applyFill="1" applyBorder="1" applyAlignment="1">
      <alignment horizontal="right" vertical="center"/>
    </xf>
    <xf numFmtId="176" fontId="13" fillId="4" borderId="8" xfId="0" applyNumberFormat="1" applyFont="1" applyFill="1" applyBorder="1" applyAlignment="1">
      <alignment horizontal="right" vertical="center"/>
    </xf>
    <xf numFmtId="0" fontId="13" fillId="4" borderId="11" xfId="0" applyFont="1" applyFill="1" applyBorder="1" applyAlignment="1">
      <alignment horizontal="right" vertical="center"/>
    </xf>
    <xf numFmtId="177" fontId="14" fillId="4" borderId="8" xfId="0" applyNumberFormat="1" applyFont="1" applyFill="1" applyBorder="1" applyAlignment="1">
      <alignment horizontal="right" vertical="center"/>
    </xf>
    <xf numFmtId="176" fontId="13" fillId="4" borderId="11" xfId="0" applyNumberFormat="1" applyFont="1" applyFill="1" applyBorder="1" applyAlignment="1">
      <alignment horizontal="right" vertical="center"/>
    </xf>
    <xf numFmtId="0" fontId="13" fillId="4" borderId="5" xfId="0" applyFont="1" applyFill="1" applyBorder="1" applyAlignment="1">
      <alignment horizontal="center" vertical="center" wrapText="1"/>
    </xf>
    <xf numFmtId="0" fontId="10" fillId="4" borderId="11" xfId="0" applyFont="1" applyFill="1" applyBorder="1" applyAlignment="1">
      <alignment horizontal="right" vertical="center"/>
    </xf>
    <xf numFmtId="0" fontId="13" fillId="4" borderId="4" xfId="0" applyFont="1" applyFill="1" applyBorder="1" applyAlignment="1">
      <alignment horizontal="center" vertical="center" wrapText="1"/>
    </xf>
    <xf numFmtId="0" fontId="13" fillId="4" borderId="8" xfId="0" applyFont="1" applyFill="1" applyBorder="1" applyAlignment="1">
      <alignment horizontal="right" vertical="center"/>
    </xf>
    <xf numFmtId="0" fontId="10" fillId="4" borderId="8" xfId="0"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eetMetadata" Target="metadata.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A2" sqref="A2"/>
    </sheetView>
  </sheetViews>
  <sheetFormatPr defaultColWidth="9" defaultRowHeight="13.5"/>
  <cols>
    <col min="2" max="7" width="13.75" customWidth="1"/>
  </cols>
  <sheetData>
    <row r="1" ht="14.25" spans="1:9">
      <c r="A1" s="63" t="s">
        <v>0</v>
      </c>
      <c r="B1" s="64" t="s">
        <v>1</v>
      </c>
      <c r="C1" s="65"/>
      <c r="D1" s="66" t="s">
        <v>2</v>
      </c>
      <c r="E1" s="66"/>
      <c r="F1" s="66" t="s">
        <v>3</v>
      </c>
      <c r="G1" s="66"/>
    </row>
    <row r="2" ht="14.25" spans="1:9">
      <c r="A2" s="67"/>
      <c r="B2" s="68" t="s">
        <v>4</v>
      </c>
      <c r="C2" s="69"/>
      <c r="D2" s="70" t="s">
        <v>5</v>
      </c>
      <c r="E2" s="70" t="s">
        <v>6</v>
      </c>
      <c r="F2" s="70" t="s">
        <v>5</v>
      </c>
      <c r="G2" s="70" t="s">
        <v>6</v>
      </c>
    </row>
    <row r="3" ht="14.25" spans="1:9">
      <c r="A3" s="67" t="s">
        <v>7</v>
      </c>
      <c r="B3" s="72">
        <v>0</v>
      </c>
      <c r="C3" s="72">
        <f>B4</f>
        <v>100</v>
      </c>
      <c r="D3" s="79">
        <v>10</v>
      </c>
      <c r="E3" s="74">
        <v>0</v>
      </c>
      <c r="F3" s="80">
        <v>2</v>
      </c>
      <c r="G3" s="74">
        <v>0</v>
      </c>
      <c r="H3">
        <v>0</v>
      </c>
      <c r="I3" t="str">
        <f>H3&amp;":{ref:'"&amp;A3&amp;"',staLine:"&amp;B3&amp;",endLine:"&amp;C3&amp;",basic:{staPrice:"&amp;E3&amp;",rate:"&amp;D3/1000&amp;"},optional:{staPrice:"&amp;G3&amp;",rate:"&amp;F3/1000&amp;"}}"</f>
        <v>0:{ref:'C1-1',staLine:0,endLine:100,basic:{staPrice:0,rate:0.01},optional:{staPrice:0,rate:0.002}}</v>
      </c>
    </row>
    <row r="4" ht="14.25" spans="1:9">
      <c r="A4" s="67" t="s">
        <v>8</v>
      </c>
      <c r="B4" s="72">
        <v>100</v>
      </c>
      <c r="C4" s="72">
        <f t="shared" ref="C4:C18" si="0">B5</f>
        <v>300</v>
      </c>
      <c r="D4" s="79">
        <v>8</v>
      </c>
      <c r="E4" s="74">
        <f>IF(ISNUMBER(E2),E2+($B4-$B3)*D3*10,($B4-$B3)*D3*10)</f>
        <v>10000</v>
      </c>
      <c r="F4" s="80">
        <v>1.6</v>
      </c>
      <c r="G4" s="74">
        <f>IF(ISNUMBER(G2),G2+($B4-$B3)*F3*10,($B4-$B3)*F3*10)</f>
        <v>2000</v>
      </c>
      <c r="H4">
        <v>1</v>
      </c>
      <c r="I4" t="str">
        <f t="shared" ref="I4:I19" si="1">H4&amp;":{ref:'"&amp;A4&amp;"',staLine:"&amp;B4&amp;",endLine:"&amp;C4&amp;",basic:{staPrice:"&amp;E4&amp;",rate:"&amp;D4/1000&amp;"},optional:{staPrice:"&amp;G4&amp;",rate:"&amp;F4/1000&amp;"}}"</f>
        <v>1:{ref:'C1-2',staLine:100,endLine:300,basic:{staPrice:10000,rate:0.008},optional:{staPrice:2000,rate:0.0016}}</v>
      </c>
    </row>
    <row r="5" ht="14.25" spans="1:9">
      <c r="A5" s="67" t="s">
        <v>9</v>
      </c>
      <c r="B5" s="72">
        <v>300</v>
      </c>
      <c r="C5" s="72">
        <f t="shared" si="0"/>
        <v>500</v>
      </c>
      <c r="D5" s="79">
        <v>5</v>
      </c>
      <c r="E5" s="74">
        <f t="shared" ref="E5:E19" si="2">IF(ISNUMBER(E4),E4+($B5-$B4)*D4*10,($B5-$B4)*D4*10)</f>
        <v>26000</v>
      </c>
      <c r="F5" s="80">
        <v>1</v>
      </c>
      <c r="G5" s="74">
        <f t="shared" ref="G5:G19" si="3">IF(ISNUMBER(G4),G4+($B5-$B4)*F4*10,($B5-$B4)*F4*10)</f>
        <v>5200</v>
      </c>
      <c r="H5">
        <v>2</v>
      </c>
      <c r="I5" t="str">
        <f t="shared" si="1"/>
        <v>2:{ref:'C1-3',staLine:300,endLine:500,basic:{staPrice:26000,rate:0.005},optional:{staPrice:5200,rate:0.001}}</v>
      </c>
    </row>
    <row r="6" ht="14.25" spans="1:9">
      <c r="A6" s="67" t="s">
        <v>10</v>
      </c>
      <c r="B6" s="72">
        <v>500</v>
      </c>
      <c r="C6" s="72">
        <f t="shared" si="0"/>
        <v>1000</v>
      </c>
      <c r="D6" s="79">
        <v>4</v>
      </c>
      <c r="E6" s="74">
        <f t="shared" si="2"/>
        <v>36000</v>
      </c>
      <c r="F6" s="80">
        <v>0.8</v>
      </c>
      <c r="G6" s="74">
        <f t="shared" si="3"/>
        <v>7200</v>
      </c>
      <c r="H6">
        <v>3</v>
      </c>
      <c r="I6" t="str">
        <f t="shared" si="1"/>
        <v>3:{ref:'C1-4',staLine:500,endLine:1000,basic:{staPrice:36000,rate:0.004},optional:{staPrice:7200,rate:0.0008}}</v>
      </c>
    </row>
    <row r="7" ht="14.25" spans="1:9">
      <c r="A7" s="78" t="s">
        <v>11</v>
      </c>
      <c r="B7" s="75">
        <v>1000</v>
      </c>
      <c r="C7" s="72">
        <f t="shared" si="0"/>
        <v>5000</v>
      </c>
      <c r="D7" s="79">
        <v>3</v>
      </c>
      <c r="E7" s="74">
        <f t="shared" si="2"/>
        <v>56000</v>
      </c>
      <c r="F7" s="80">
        <v>0.6</v>
      </c>
      <c r="G7" s="74">
        <f t="shared" si="3"/>
        <v>11200</v>
      </c>
      <c r="H7">
        <v>4</v>
      </c>
      <c r="I7" t="str">
        <f t="shared" si="1"/>
        <v>4:{ref:'C1-5',staLine:1000,endLine:5000,basic:{staPrice:56000,rate:0.003},optional:{staPrice:11200,rate:0.0006}}</v>
      </c>
    </row>
    <row r="8" ht="14.25" spans="1:9">
      <c r="A8" s="78" t="s">
        <v>12</v>
      </c>
      <c r="B8" s="75">
        <v>5000</v>
      </c>
      <c r="C8" s="72">
        <f t="shared" si="0"/>
        <v>10000</v>
      </c>
      <c r="D8" s="79">
        <v>2</v>
      </c>
      <c r="E8" s="74">
        <f t="shared" si="2"/>
        <v>176000</v>
      </c>
      <c r="F8" s="80">
        <v>0.4</v>
      </c>
      <c r="G8" s="74">
        <f t="shared" si="3"/>
        <v>35200</v>
      </c>
      <c r="H8">
        <v>5</v>
      </c>
      <c r="I8" t="str">
        <f t="shared" si="1"/>
        <v>5:{ref:'C1-6',staLine:5000,endLine:10000,basic:{staPrice:176000,rate:0.002},optional:{staPrice:35200,rate:0.0004}}</v>
      </c>
    </row>
    <row r="9" ht="14.25" spans="1:9">
      <c r="A9" s="78" t="s">
        <v>13</v>
      </c>
      <c r="B9" s="75">
        <v>10000</v>
      </c>
      <c r="C9" s="72">
        <f t="shared" si="0"/>
        <v>30000</v>
      </c>
      <c r="D9" s="79">
        <v>1.6</v>
      </c>
      <c r="E9" s="74">
        <f t="shared" si="2"/>
        <v>276000</v>
      </c>
      <c r="F9" s="80">
        <v>0.32</v>
      </c>
      <c r="G9" s="74">
        <f t="shared" si="3"/>
        <v>55200</v>
      </c>
      <c r="H9">
        <v>6</v>
      </c>
      <c r="I9" t="str">
        <f t="shared" si="1"/>
        <v>6:{ref:'C1-7',staLine:10000,endLine:30000,basic:{staPrice:276000,rate:0.0016},optional:{staPrice:55200,rate:0.00032}}</v>
      </c>
    </row>
    <row r="10" ht="14.25" spans="1:9">
      <c r="A10" s="78" t="s">
        <v>14</v>
      </c>
      <c r="B10" s="75">
        <v>30000</v>
      </c>
      <c r="C10" s="72">
        <f t="shared" si="0"/>
        <v>50000</v>
      </c>
      <c r="D10" s="79">
        <v>1.3</v>
      </c>
      <c r="E10" s="74">
        <f t="shared" si="2"/>
        <v>596000</v>
      </c>
      <c r="F10" s="80">
        <v>0.26</v>
      </c>
      <c r="G10" s="74">
        <f t="shared" si="3"/>
        <v>119200</v>
      </c>
      <c r="H10">
        <v>7</v>
      </c>
      <c r="I10" t="str">
        <f t="shared" si="1"/>
        <v>7:{ref:'C1-8',staLine:30000,endLine:50000,basic:{staPrice:596000,rate:0.0013},optional:{staPrice:119200,rate:0.00026}}</v>
      </c>
    </row>
    <row r="11" ht="14.25" spans="1:9">
      <c r="A11" s="78" t="s">
        <v>15</v>
      </c>
      <c r="B11" s="75">
        <v>50000</v>
      </c>
      <c r="C11" s="72">
        <f t="shared" si="0"/>
        <v>100000</v>
      </c>
      <c r="D11" s="79">
        <v>1</v>
      </c>
      <c r="E11" s="74">
        <f t="shared" si="2"/>
        <v>856000</v>
      </c>
      <c r="F11" s="80">
        <v>0.2</v>
      </c>
      <c r="G11" s="74">
        <f t="shared" si="3"/>
        <v>171200</v>
      </c>
      <c r="H11">
        <v>8</v>
      </c>
      <c r="I11" t="str">
        <f t="shared" si="1"/>
        <v>8:{ref:'C1-9',staLine:50000,endLine:100000,basic:{staPrice:856000,rate:0.001},optional:{staPrice:171200,rate:0.0002}}</v>
      </c>
    </row>
    <row r="12" ht="14.25" spans="1:9">
      <c r="A12" s="78" t="s">
        <v>16</v>
      </c>
      <c r="B12" s="75">
        <v>100000</v>
      </c>
      <c r="C12" s="72">
        <f t="shared" si="0"/>
        <v>150000</v>
      </c>
      <c r="D12" s="79">
        <v>0.9</v>
      </c>
      <c r="E12" s="74">
        <f t="shared" si="2"/>
        <v>1356000</v>
      </c>
      <c r="F12" s="80">
        <v>0.18</v>
      </c>
      <c r="G12" s="74">
        <f t="shared" si="3"/>
        <v>271200</v>
      </c>
      <c r="H12">
        <v>9</v>
      </c>
      <c r="I12" t="str">
        <f t="shared" si="1"/>
        <v>9:{ref:'C1-10',staLine:100000,endLine:150000,basic:{staPrice:1356000,rate:0.0009},optional:{staPrice:271200,rate:0.00018}}</v>
      </c>
    </row>
    <row r="13" ht="14.25" spans="1:9">
      <c r="A13" s="78" t="s">
        <v>17</v>
      </c>
      <c r="B13" s="75">
        <v>150000</v>
      </c>
      <c r="C13" s="72">
        <f t="shared" si="0"/>
        <v>200000</v>
      </c>
      <c r="D13" s="79">
        <v>0.8</v>
      </c>
      <c r="E13" s="74">
        <f t="shared" si="2"/>
        <v>1806000</v>
      </c>
      <c r="F13" s="80">
        <v>0.16</v>
      </c>
      <c r="G13" s="74">
        <f t="shared" si="3"/>
        <v>361200</v>
      </c>
      <c r="H13">
        <v>10</v>
      </c>
      <c r="I13" t="str">
        <f t="shared" si="1"/>
        <v>10:{ref:'C1-11',staLine:150000,endLine:200000,basic:{staPrice:1806000,rate:0.0008},optional:{staPrice:361200,rate:0.00016}}</v>
      </c>
    </row>
    <row r="14" ht="14.25" spans="1:9">
      <c r="A14" s="78" t="s">
        <v>18</v>
      </c>
      <c r="B14" s="75">
        <v>200000</v>
      </c>
      <c r="C14" s="72">
        <f t="shared" si="0"/>
        <v>300000</v>
      </c>
      <c r="D14" s="79">
        <v>0.7</v>
      </c>
      <c r="E14" s="74">
        <f t="shared" si="2"/>
        <v>2206000</v>
      </c>
      <c r="F14" s="80">
        <v>0.14</v>
      </c>
      <c r="G14" s="74">
        <f t="shared" si="3"/>
        <v>441200</v>
      </c>
      <c r="H14">
        <v>11</v>
      </c>
      <c r="I14" t="str">
        <f t="shared" si="1"/>
        <v>11:{ref:'C1-12',staLine:200000,endLine:300000,basic:{staPrice:2206000,rate:0.0007},optional:{staPrice:441200,rate:0.00014}}</v>
      </c>
    </row>
    <row r="15" ht="14.25" spans="1:9">
      <c r="A15" s="78" t="s">
        <v>19</v>
      </c>
      <c r="B15" s="75">
        <v>300000</v>
      </c>
      <c r="C15" s="72">
        <f t="shared" si="0"/>
        <v>400000</v>
      </c>
      <c r="D15" s="79">
        <v>0.6</v>
      </c>
      <c r="E15" s="74">
        <f t="shared" si="2"/>
        <v>2906000</v>
      </c>
      <c r="F15" s="80">
        <v>0.12</v>
      </c>
      <c r="G15" s="74">
        <f t="shared" si="3"/>
        <v>581200</v>
      </c>
      <c r="H15">
        <v>12</v>
      </c>
      <c r="I15" t="str">
        <f t="shared" si="1"/>
        <v>12:{ref:'C1-13',staLine:300000,endLine:400000,basic:{staPrice:2906000,rate:0.0006},optional:{staPrice:581200,rate:0.00012}}</v>
      </c>
    </row>
    <row r="16" ht="14.25" spans="1:9">
      <c r="A16" s="78" t="s">
        <v>20</v>
      </c>
      <c r="B16" s="75">
        <v>400000</v>
      </c>
      <c r="C16" s="72">
        <f t="shared" si="0"/>
        <v>600000</v>
      </c>
      <c r="D16" s="79">
        <v>0.5</v>
      </c>
      <c r="E16" s="74">
        <f t="shared" si="2"/>
        <v>3506000</v>
      </c>
      <c r="F16" s="80">
        <v>0.1</v>
      </c>
      <c r="G16" s="74">
        <f t="shared" si="3"/>
        <v>701200</v>
      </c>
      <c r="H16">
        <v>13</v>
      </c>
      <c r="I16" t="str">
        <f t="shared" si="1"/>
        <v>13:{ref:'C1-14',staLine:400000,endLine:600000,basic:{staPrice:3506000,rate:0.0005},optional:{staPrice:701200,rate:0.0001}}</v>
      </c>
    </row>
    <row r="17" ht="14.25" spans="1:9">
      <c r="A17" s="78" t="s">
        <v>21</v>
      </c>
      <c r="B17" s="75">
        <v>600000</v>
      </c>
      <c r="C17" s="72">
        <f t="shared" si="0"/>
        <v>800000</v>
      </c>
      <c r="D17" s="79">
        <v>0.4</v>
      </c>
      <c r="E17" s="74">
        <f t="shared" si="2"/>
        <v>4506000</v>
      </c>
      <c r="F17" s="80">
        <v>0.08</v>
      </c>
      <c r="G17" s="74">
        <f t="shared" si="3"/>
        <v>901200</v>
      </c>
      <c r="H17">
        <v>14</v>
      </c>
      <c r="I17" t="str">
        <f t="shared" si="1"/>
        <v>14:{ref:'C1-15',staLine:600000,endLine:800000,basic:{staPrice:4506000,rate:0.0004},optional:{staPrice:901200,rate:0.00008}}</v>
      </c>
    </row>
    <row r="18" ht="14.25" spans="1:9">
      <c r="A18" s="78" t="s">
        <v>22</v>
      </c>
      <c r="B18" s="75">
        <v>800000</v>
      </c>
      <c r="C18" s="72">
        <f t="shared" si="0"/>
        <v>1000000</v>
      </c>
      <c r="D18" s="79">
        <v>0.3</v>
      </c>
      <c r="E18" s="74">
        <f t="shared" si="2"/>
        <v>5306000</v>
      </c>
      <c r="F18" s="80">
        <v>0.06</v>
      </c>
      <c r="G18" s="74">
        <f t="shared" si="3"/>
        <v>1061200</v>
      </c>
      <c r="H18">
        <v>15</v>
      </c>
      <c r="I18" t="str">
        <f t="shared" si="1"/>
        <v>15:{ref:'C1-16',staLine:800000,endLine:1000000,basic:{staPrice:5306000,rate:0.0003},optional:{staPrice:1061200,rate:0.00006}}</v>
      </c>
    </row>
    <row r="19" ht="14.25" spans="1:9">
      <c r="A19" s="78" t="s">
        <v>23</v>
      </c>
      <c r="B19" s="75">
        <v>1000000</v>
      </c>
      <c r="C19" s="75" t="s">
        <v>24</v>
      </c>
      <c r="D19" s="79">
        <v>0.25</v>
      </c>
      <c r="E19" s="74">
        <f t="shared" si="2"/>
        <v>5906000</v>
      </c>
      <c r="F19" s="80">
        <v>0.05</v>
      </c>
      <c r="G19" s="74">
        <f t="shared" si="3"/>
        <v>1181200</v>
      </c>
      <c r="H19">
        <v>16</v>
      </c>
      <c r="I19" t="str">
        <f t="shared" si="1"/>
        <v>16:{ref:'C1-17',staLine:1000000,endLine:null,basic:{staPrice:5906000,rate:0.00025},optional:{staPrice:1181200,rate:0.00005}}</v>
      </c>
    </row>
    <row r="20" spans="1:9">
      <c r="I20" t="str">
        <f>"{"&amp;_xlfn.TEXTJOIN(",",TRUE,I3:I19)&amp;",}"</f>
        <v>{0:{ref:'C1-1',staLine:0,endLine:100,basic:{staPrice:0,rate:0.01},optional:{staPrice:0,rate:0.002}},1:{ref:'C1-2',staLine:100,endLine:300,basic:{staPrice:10000,rate:0.008},optional:{staPrice:2000,rate:0.0016}},2:{ref:'C1-3',staLine:300,endLine:500,basic:{staPrice:26000,rate:0.005},optional:{staPrice:5200,rate:0.001}},3:{ref:'C1-4',staLine:500,endLine:1000,basic:{staPrice:36000,rate:0.004},optional:{staPrice:7200,rate:0.0008}},4:{ref:'C1-5',staLine:1000,endLine:5000,basic:{staPrice:56000,rate:0.003},optional:{staPrice:11200,rate:0.0006}},5:{ref:'C1-6',staLine:5000,endLine:10000,basic:{staPrice:176000,rate:0.002},optional:{staPrice:35200,rate:0.0004}},6:{ref:'C1-7',staLine:10000,endLine:30000,basic:{staPrice:276000,rate:0.0016},optional:{staPrice:55200,rate:0.00032}},7:{ref:'C1-8',staLine:30000,endLine:50000,basic:{staPrice:596000,rate:0.0013},optional:{staPrice:119200,rate:0.00026}},8:{ref:'C1-9',staLine:50000,endLine:100000,basic:{staPrice:856000,rate:0.001},optional:{staPrice:171200,rate:0.0002}},9:{ref:'C1-10',staLine:100000,endLine:150000,basic:{staPrice:1356000,rate:0.0009},optional:{staPrice:271200,rate:0.00018}},10:{ref:'C1-11',staLine:150000,endLine:200000,basic:{staPrice:1806000,rate:0.0008},optional:{staPrice:361200,rate:0.00016}},11:{ref:'C1-12',staLine:200000,endLine:300000,basic:{staPrice:2206000,rate:0.0007},optional:{staPrice:441200,rate:0.00014}},12:{ref:'C1-13',staLine:300000,endLine:400000,basic:{staPrice:2906000,rate:0.0006},optional:{staPrice:581200,rate:0.00012}},13:{ref:'C1-14',staLine:400000,endLine:600000,basic:{staPrice:3506000,rate:0.0005},optional:{staPrice:701200,rate:0.0001}},14:{ref:'C1-15',staLine:600000,endLine:800000,basic:{staPrice:4506000,rate:0.0004},optional:{staPrice:901200,rate:0.00008}},15:{ref:'C1-16',staLine:800000,endLine:1000000,basic:{staPrice:5306000,rate:0.0003},optional:{staPrice:1061200,rate:0.00006}},16:{ref:'C1-17',staLine:1000000,endLine:null,basic:{staPrice:5906000,rate:0.00025},optional:{staPrice:1181200,rate:0.00005}},}</v>
      </c>
    </row>
  </sheetData>
  <mergeCells count="4">
    <mergeCell ref="B1:C1"/>
    <mergeCell ref="D1:E1"/>
    <mergeCell ref="F1:G1"/>
    <mergeCell ref="B2:C2"/>
  </mergeCells>
  <pageMargins left="0.751388888888889" right="0.751388888888889" top="1" bottom="1"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workbookViewId="0">
      <selection activeCell="A2" sqref="A2"/>
    </sheetView>
  </sheetViews>
  <sheetFormatPr defaultColWidth="9" defaultRowHeight="13.5"/>
  <cols>
    <col min="2" max="7" width="13.75" customWidth="1"/>
  </cols>
  <sheetData>
    <row r="1" ht="14.25" spans="1:9">
      <c r="A1" s="63" t="s">
        <v>0</v>
      </c>
      <c r="B1" s="64" t="s">
        <v>25</v>
      </c>
      <c r="C1" s="65"/>
      <c r="D1" s="66" t="s">
        <v>2</v>
      </c>
      <c r="E1" s="66"/>
      <c r="F1" s="66" t="s">
        <v>3</v>
      </c>
      <c r="G1" s="66"/>
    </row>
    <row r="2" ht="14.25" spans="1:9">
      <c r="A2" s="67"/>
      <c r="B2" s="68" t="s">
        <v>26</v>
      </c>
      <c r="C2" s="69"/>
      <c r="D2" s="70" t="s">
        <v>27</v>
      </c>
      <c r="E2" s="70" t="s">
        <v>6</v>
      </c>
      <c r="F2" s="70" t="s">
        <v>27</v>
      </c>
      <c r="G2" s="70" t="s">
        <v>6</v>
      </c>
    </row>
    <row r="3" ht="14.25" spans="1:9">
      <c r="A3" s="76" t="s">
        <v>28</v>
      </c>
      <c r="B3" s="71">
        <v>0</v>
      </c>
      <c r="C3" s="72">
        <f>B4</f>
        <v>50</v>
      </c>
      <c r="D3" s="73">
        <v>200</v>
      </c>
      <c r="E3" s="74">
        <v>0</v>
      </c>
      <c r="F3" s="77">
        <v>40</v>
      </c>
      <c r="G3" s="74">
        <v>0</v>
      </c>
      <c r="H3">
        <v>0</v>
      </c>
      <c r="I3" t="str">
        <f t="shared" ref="I3:I8" si="0">H3&amp;":{ref:'"&amp;A3&amp;"',staLine:"&amp;B3&amp;",endLine:"&amp;C3&amp;",basic:{staPrice:"&amp;E3&amp;",rate:"&amp;D3&amp;"},optional:{staPrice:"&amp;G3&amp;",rate:"&amp;F3&amp;"}}"</f>
        <v>0:{ref:'C2-1',staLine:0,endLine:50,basic:{staPrice:0,rate:200},optional:{staPrice:0,rate:40}}</v>
      </c>
    </row>
    <row r="4" ht="14.25" spans="1:9">
      <c r="A4" s="67" t="s">
        <v>29</v>
      </c>
      <c r="B4" s="72">
        <v>50</v>
      </c>
      <c r="C4" s="72">
        <f>B5</f>
        <v>100</v>
      </c>
      <c r="D4" s="73">
        <v>160</v>
      </c>
      <c r="E4" s="74">
        <f>IF(ISNUMBER(E2),E2+($B4-$B3)*D3,($B4-$B3)*D3)</f>
        <v>10000</v>
      </c>
      <c r="F4" s="77">
        <v>32</v>
      </c>
      <c r="G4" s="74">
        <f>IF(ISNUMBER(G2),G2+($B4-$B3)*F3,($B4-$B3)*F3)</f>
        <v>2000</v>
      </c>
      <c r="H4">
        <v>1</v>
      </c>
      <c r="I4" t="str">
        <f t="shared" si="0"/>
        <v>1:{ref:'C2-2',staLine:50,endLine:100,basic:{staPrice:10000,rate:160},optional:{staPrice:2000,rate:32}}</v>
      </c>
    </row>
    <row r="5" ht="14.25" spans="1:9">
      <c r="A5" s="78" t="s">
        <v>30</v>
      </c>
      <c r="B5" s="75">
        <v>100</v>
      </c>
      <c r="C5" s="72">
        <f>B6</f>
        <v>500</v>
      </c>
      <c r="D5" s="73">
        <v>120</v>
      </c>
      <c r="E5" s="74">
        <f>IF(ISNUMBER(E4),E4+($B5-$B4)*D4,($B5-$B4)*D4)</f>
        <v>18000</v>
      </c>
      <c r="F5" s="77">
        <v>24</v>
      </c>
      <c r="G5" s="74">
        <f>IF(ISNUMBER(G4),G4+($B5-$B4)*F4,($B5-$B4)*F4)</f>
        <v>3600</v>
      </c>
      <c r="H5">
        <v>2</v>
      </c>
      <c r="I5" t="str">
        <f t="shared" si="0"/>
        <v>2:{ref:'C2-3',staLine:100,endLine:500,basic:{staPrice:18000,rate:120},optional:{staPrice:3600,rate:24}}</v>
      </c>
    </row>
    <row r="6" ht="14.25" spans="1:9">
      <c r="A6" s="78" t="s">
        <v>31</v>
      </c>
      <c r="B6" s="75">
        <v>500</v>
      </c>
      <c r="C6" s="72">
        <f>B7</f>
        <v>1000</v>
      </c>
      <c r="D6" s="73">
        <v>80</v>
      </c>
      <c r="E6" s="74">
        <f>IF(ISNUMBER(E5),E5+($B6-$B5)*D5,($B6-$B5)*D5)</f>
        <v>66000</v>
      </c>
      <c r="F6" s="77">
        <v>16</v>
      </c>
      <c r="G6" s="74">
        <f>IF(ISNUMBER(G5),G5+($B6-$B5)*F5,($B6-$B5)*F5)</f>
        <v>13200</v>
      </c>
      <c r="H6">
        <v>3</v>
      </c>
      <c r="I6" t="str">
        <f t="shared" si="0"/>
        <v>3:{ref:'C2-4',staLine:500,endLine:1000,basic:{staPrice:66000,rate:80},optional:{staPrice:13200,rate:16}}</v>
      </c>
    </row>
    <row r="7" ht="14.25" spans="1:9">
      <c r="A7" s="78" t="s">
        <v>32</v>
      </c>
      <c r="B7" s="75">
        <v>1000</v>
      </c>
      <c r="C7" s="72">
        <f>B8</f>
        <v>5000</v>
      </c>
      <c r="D7" s="73">
        <v>60</v>
      </c>
      <c r="E7" s="74">
        <f>IF(ISNUMBER(E6),E6+($B7-$B6)*D6,($B7-$B6)*D6)</f>
        <v>106000</v>
      </c>
      <c r="F7" s="77">
        <v>12</v>
      </c>
      <c r="G7" s="74">
        <f>IF(ISNUMBER(G6),G6+($B7-$B6)*F6,($B7-$B6)*F6)</f>
        <v>21200</v>
      </c>
      <c r="H7">
        <v>4</v>
      </c>
      <c r="I7" t="str">
        <f t="shared" si="0"/>
        <v>4:{ref:'C2-5',staLine:1000,endLine:5000,basic:{staPrice:106000,rate:60},optional:{staPrice:21200,rate:12}}</v>
      </c>
    </row>
    <row r="8" ht="14.25" spans="1:9">
      <c r="A8" s="78" t="s">
        <v>33</v>
      </c>
      <c r="B8" s="75">
        <v>5000</v>
      </c>
      <c r="C8" s="72" t="s">
        <v>24</v>
      </c>
      <c r="D8" s="73">
        <v>20</v>
      </c>
      <c r="E8" s="74">
        <f>IF(ISNUMBER(E7),E7+($B8-$B7)*D7,($B8-$B7)*D7)</f>
        <v>346000</v>
      </c>
      <c r="F8" s="77">
        <v>4</v>
      </c>
      <c r="G8" s="74">
        <f>IF(ISNUMBER(G7),G7+($B8-$B7)*F7,($B8-$B7)*F7)</f>
        <v>69200</v>
      </c>
      <c r="H8">
        <v>5</v>
      </c>
      <c r="I8" t="str">
        <f t="shared" si="0"/>
        <v>5:{ref:'C2-6',staLine:5000,endLine:null,basic:{staPrice:346000,rate:20},optional:{staPrice:69200,rate:4}}</v>
      </c>
    </row>
    <row r="9" spans="1:9">
      <c r="I9" t="str">
        <f>"{"&amp;_xlfn.TEXTJOIN(",",TRUE,I3:I8)&amp;",}"</f>
        <v>{0:{ref:'C2-1',staLine:0,endLine:50,basic:{staPrice:0,rate:200},optional:{staPrice:0,rate:40}},1:{ref:'C2-2',staLine:50,endLine:100,basic:{staPrice:10000,rate:160},optional:{staPrice:2000,rate:32}},2:{ref:'C2-3',staLine:100,endLine:500,basic:{staPrice:18000,rate:120},optional:{staPrice:3600,rate:24}},3:{ref:'C2-4',staLine:500,endLine:1000,basic:{staPrice:66000,rate:80},optional:{staPrice:13200,rate:16}},4:{ref:'C2-5',staLine:1000,endLine:5000,basic:{staPrice:106000,rate:60},optional:{staPrice:21200,rate:12}},5:{ref:'C2-6',staLine:5000,endLine:null,basic:{staPrice:346000,rate:20},optional:{staPrice:69200,rate:4}},}</v>
      </c>
    </row>
  </sheetData>
  <mergeCells count="4">
    <mergeCell ref="B1:C1"/>
    <mergeCell ref="D1:E1"/>
    <mergeCell ref="F1:G1"/>
    <mergeCell ref="B2:C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2" sqref="A2"/>
    </sheetView>
  </sheetViews>
  <sheetFormatPr defaultColWidth="9" defaultRowHeight="13.5" outlineLevelRow="7" outlineLevelCol="6"/>
  <cols>
    <col min="2" max="5" width="13.75" customWidth="1"/>
  </cols>
  <sheetData>
    <row r="1" ht="14.25" spans="1:7">
      <c r="A1" s="63" t="s">
        <v>0</v>
      </c>
      <c r="B1" s="64" t="s">
        <v>1</v>
      </c>
      <c r="C1" s="65"/>
      <c r="D1" s="66" t="s">
        <v>2</v>
      </c>
      <c r="E1" s="66"/>
    </row>
    <row r="2" ht="14.25" spans="1:7">
      <c r="A2" s="67"/>
      <c r="B2" s="68" t="s">
        <v>34</v>
      </c>
      <c r="C2" s="69"/>
      <c r="D2" s="70" t="s">
        <v>35</v>
      </c>
      <c r="E2" s="70" t="s">
        <v>6</v>
      </c>
    </row>
    <row r="3" ht="14.25" spans="1:7">
      <c r="A3" s="59" t="s">
        <v>36</v>
      </c>
      <c r="B3" s="71">
        <v>0</v>
      </c>
      <c r="C3" s="72">
        <f>B4</f>
        <v>10</v>
      </c>
      <c r="D3" s="73">
        <v>500</v>
      </c>
      <c r="E3" s="74">
        <v>0</v>
      </c>
      <c r="F3">
        <v>0</v>
      </c>
      <c r="G3" t="str">
        <f>F3&amp;":{ref:'"&amp;A3&amp;"',staLine:"&amp;B3&amp;",endLine:"&amp;C3&amp;",staPrice:"&amp;E3&amp;",rate:"&amp;D3&amp;"}"</f>
        <v>0:{ref:'C8-1',staLine:0,endLine:10,staPrice:0,rate:500}</v>
      </c>
    </row>
    <row r="4" ht="14.25" spans="1:7">
      <c r="A4" s="50" t="s">
        <v>37</v>
      </c>
      <c r="B4" s="72">
        <v>10</v>
      </c>
      <c r="C4" s="72">
        <f>B5</f>
        <v>30</v>
      </c>
      <c r="D4" s="73">
        <v>400</v>
      </c>
      <c r="E4" s="74">
        <f>IF(ISNUMBER(E2),E2+($B4-$B3)*D3,($B4-$B3)*D3)</f>
        <v>5000</v>
      </c>
      <c r="F4">
        <v>1</v>
      </c>
      <c r="G4" t="str">
        <f>F4&amp;":{ref:'"&amp;A4&amp;"',staLine:"&amp;B4&amp;",endLine:"&amp;C4&amp;",staPrice:"&amp;E4&amp;",rate:"&amp;D4&amp;"}"</f>
        <v>1:{ref:'C8-2',staLine:10,endLine:30,staPrice:5000,rate:400}</v>
      </c>
    </row>
    <row r="5" ht="14.25" spans="1:7">
      <c r="A5" s="50" t="s">
        <v>38</v>
      </c>
      <c r="B5" s="75">
        <v>30</v>
      </c>
      <c r="C5" s="72">
        <f>B6</f>
        <v>50</v>
      </c>
      <c r="D5" s="73">
        <v>300</v>
      </c>
      <c r="E5" s="74">
        <f>IF(ISNUMBER(E4),E4+($B5-$B4)*D4,($B5-$B4)*D4)</f>
        <v>13000</v>
      </c>
      <c r="F5">
        <v>2</v>
      </c>
      <c r="G5" t="str">
        <f>F5&amp;":{ref:'"&amp;A5&amp;"',staLine:"&amp;B5&amp;",endLine:"&amp;C5&amp;",staPrice:"&amp;E5&amp;",rate:"&amp;D5&amp;"}"</f>
        <v>2:{ref:'C8-3',staLine:30,endLine:50,staPrice:13000,rate:300}</v>
      </c>
    </row>
    <row r="6" ht="14.25" spans="1:7">
      <c r="A6" s="50" t="s">
        <v>39</v>
      </c>
      <c r="B6" s="75">
        <v>50</v>
      </c>
      <c r="C6" s="72">
        <f>B7</f>
        <v>100</v>
      </c>
      <c r="D6" s="73">
        <v>200</v>
      </c>
      <c r="E6" s="74">
        <f>IF(ISNUMBER(E5),E5+($B6-$B5)*D5,($B6-$B5)*D5)</f>
        <v>19000</v>
      </c>
      <c r="F6">
        <v>3</v>
      </c>
      <c r="G6" t="str">
        <f>F6&amp;":{ref:'"&amp;A6&amp;"',staLine:"&amp;B6&amp;",endLine:"&amp;C6&amp;",staPrice:"&amp;E6&amp;",rate:"&amp;D6&amp;"}"</f>
        <v>3:{ref:'C8-4',staLine:50,endLine:100,staPrice:19000,rate:200}</v>
      </c>
    </row>
    <row r="7" ht="14.25" spans="1:7">
      <c r="A7" s="50" t="s">
        <v>40</v>
      </c>
      <c r="B7" s="75">
        <v>100</v>
      </c>
      <c r="C7" s="72" t="s">
        <v>24</v>
      </c>
      <c r="D7" s="73">
        <v>100</v>
      </c>
      <c r="E7" s="74">
        <f>IF(ISNUMBER(E6),E6+($B7-$B6)*D6,($B7-$B6)*D6)</f>
        <v>29000</v>
      </c>
      <c r="F7">
        <v>4</v>
      </c>
      <c r="G7" t="str">
        <f>F7&amp;":{ref:'"&amp;A7&amp;"',staLine:"&amp;B7&amp;",endLine:"&amp;C7&amp;",staPrice:"&amp;E7&amp;",rate:"&amp;D7&amp;"}"</f>
        <v>4:{ref:'C8-5',staLine:100,endLine:null,staPrice:29000,rate:100}</v>
      </c>
    </row>
    <row r="8" spans="1:7">
      <c r="G8" t="str">
        <f>"{"&amp;_xlfn.TEXTJOIN(",",TRUE,G3:G7)&amp;",}"</f>
        <v>{0:{ref:'C8-1',staLine:0,endLine:10,staPrice:0,rate:500},1:{ref:'C8-2',staLine:10,endLine:30,staPrice:5000,rate:400},2:{ref:'C8-3',staLine:30,endLine:50,staPrice:13000,rate:300},3:{ref:'C8-4',staLine:50,endLine:100,staPrice:19000,rate:200},4:{ref:'C8-5',staLine:100,endLine:null,staPrice:29000,rate:100},}</v>
      </c>
    </row>
  </sheetData>
  <mergeCells count="3">
    <mergeCell ref="B1:C1"/>
    <mergeCell ref="D1:E1"/>
    <mergeCell ref="B2:C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5"/>
  <sheetViews>
    <sheetView topLeftCell="A13" workbookViewId="0">
      <selection activeCell="A2" sqref="A2"/>
    </sheetView>
  </sheetViews>
  <sheetFormatPr defaultColWidth="9" defaultRowHeight="13.5"/>
  <cols>
    <col min="3" max="3" width="41.125" customWidth="1"/>
    <col min="4" max="4" width="16.5" customWidth="1"/>
    <col min="5" max="11" width="10.625" customWidth="1"/>
  </cols>
  <sheetData>
    <row r="1" ht="14.25" spans="1:13">
      <c r="A1" s="59">
        <v>15</v>
      </c>
      <c r="B1" s="59" t="s">
        <v>41</v>
      </c>
      <c r="C1" s="60" t="s">
        <v>42</v>
      </c>
      <c r="D1" s="45" t="s">
        <v>43</v>
      </c>
      <c r="E1" s="45"/>
      <c r="F1" s="45" t="b">
        <v>1</v>
      </c>
      <c r="G1" s="45">
        <v>0.3</v>
      </c>
      <c r="H1" s="45">
        <v>0.5</v>
      </c>
      <c r="I1" s="45">
        <v>0.4</v>
      </c>
      <c r="J1" s="45" t="s">
        <v>44</v>
      </c>
      <c r="K1" s="45">
        <v>10000</v>
      </c>
      <c r="L1">
        <f>ROW()-1</f>
        <v>0</v>
      </c>
      <c r="M1" t="str">
        <f>L1&amp;":{serviceID:"&amp;A1&amp;",ref:'"&amp;B1&amp;"',name:'"&amp;C1&amp;"',basicParam:'"&amp;D1&amp;"',required:"&amp;F1&amp;",unit:'"&amp;J1&amp;"',conversion:"&amp;K1&amp;",maxPrice:"&amp;H1&amp;",minPrice:"&amp;G1&amp;",defPrice:"&amp;I1&amp;",desc:'"&amp;E1&amp;"'}"</f>
        <v>0:{serviceID:15,ref:'C4-1',name:'工程造价日常顾问',basicParam:'服务月份数',required:TRUE,unit:'万元/月',conversion:10000,maxPrice:0.5,minPrice:0.3,defPrice:0.4,desc:''}</v>
      </c>
    </row>
    <row r="2" ht="14.25" spans="1:13">
      <c r="A2" s="59">
        <v>15</v>
      </c>
      <c r="B2" s="59" t="s">
        <v>45</v>
      </c>
      <c r="C2" s="60" t="s">
        <v>46</v>
      </c>
      <c r="D2" s="45" t="s">
        <v>47</v>
      </c>
      <c r="E2" s="45" t="s">
        <v>48</v>
      </c>
      <c r="F2" s="45" t="b">
        <v>1</v>
      </c>
      <c r="G2" s="45" t="s">
        <v>24</v>
      </c>
      <c r="H2" s="45" t="s">
        <v>24</v>
      </c>
      <c r="I2" s="45">
        <v>0.01</v>
      </c>
      <c r="J2" s="45" t="s">
        <v>49</v>
      </c>
      <c r="K2" s="45">
        <v>0.01</v>
      </c>
      <c r="L2">
        <f t="shared" ref="L2:L11" si="0">ROW()-1</f>
        <v>1</v>
      </c>
      <c r="M2" t="str">
        <f t="shared" ref="M2:M39" si="1">L2&amp;":{serviceID:"&amp;A2&amp;",ref:'"&amp;B2&amp;"',name:'"&amp;C2&amp;"',basicParam:'"&amp;D2&amp;"',required:"&amp;F2&amp;",unit:'"&amp;J2&amp;"',conversion:"&amp;K2&amp;",maxPrice:"&amp;H2&amp;",minPrice:"&amp;G2&amp;",defPrice:"&amp;I2&amp;",desc:'"&amp;E2&amp;"'}"</f>
        <v>1:{serviceID:15,ref:'C4-2',name:'工程造价专项顾问',basicParam:'服务项目的造价金额',required:TRUE,unit:'%',conversion:0.01,maxPrice:null,minPrice:null,defPrice:0.01,desc:'适用于涉及造价费用类的顾问'}</v>
      </c>
    </row>
    <row r="3" ht="14.25" spans="1:13">
      <c r="A3" s="59">
        <v>16</v>
      </c>
      <c r="B3" s="59" t="s">
        <v>50</v>
      </c>
      <c r="C3" s="60" t="s">
        <v>51</v>
      </c>
      <c r="D3" s="45" t="s">
        <v>52</v>
      </c>
      <c r="E3" s="45"/>
      <c r="F3" s="45" t="b">
        <v>1</v>
      </c>
      <c r="G3" s="45">
        <v>1</v>
      </c>
      <c r="H3" s="45">
        <v>2</v>
      </c>
      <c r="I3" s="45">
        <f t="shared" ref="I3:I36" si="2">AVERAGE(G3:H3)</f>
        <v>1.5</v>
      </c>
      <c r="J3" s="45" t="s">
        <v>53</v>
      </c>
      <c r="K3" s="45">
        <v>10000</v>
      </c>
      <c r="L3">
        <f t="shared" si="0"/>
        <v>2</v>
      </c>
      <c r="M3" t="str">
        <f t="shared" si="1"/>
        <v>2:{serviceID:16,ref:'C5-1',name:'组织与调研工作',basicParam:'调研次数',required:TRUE,unit:'万元/次',conversion:10000,maxPrice:2,minPrice:1,defPrice:1.5,desc:''}</v>
      </c>
    </row>
    <row r="4" ht="14.25" spans="1:13">
      <c r="A4" s="59">
        <v>16</v>
      </c>
      <c r="B4" s="59" t="s">
        <v>54</v>
      </c>
      <c r="C4" s="60" t="s">
        <v>55</v>
      </c>
      <c r="D4" s="45" t="s">
        <v>56</v>
      </c>
      <c r="E4" s="61" t="s">
        <v>57</v>
      </c>
      <c r="F4" s="45" t="b">
        <v>1</v>
      </c>
      <c r="G4" s="45">
        <v>3</v>
      </c>
      <c r="H4" s="45">
        <v>5</v>
      </c>
      <c r="I4" s="45">
        <f t="shared" si="2"/>
        <v>4</v>
      </c>
      <c r="J4" s="45" t="s">
        <v>58</v>
      </c>
      <c r="K4" s="45">
        <v>10000</v>
      </c>
      <c r="L4">
        <f t="shared" si="0"/>
        <v>3</v>
      </c>
      <c r="M4" t="str">
        <f t="shared" si="1"/>
        <v>3:{serviceID:16,ref:'C5-2-1',name:'文件编写工作',basicParam:'文件份数',required:TRUE,unit:'万元/份',conversion:10000,maxPrice:5,minPrice:3,defPrice:4,desc:'主编'}</v>
      </c>
    </row>
    <row r="5" ht="14.25" spans="1:13">
      <c r="A5" s="59">
        <v>16</v>
      </c>
      <c r="B5" s="59" t="s">
        <v>59</v>
      </c>
      <c r="C5" s="60" t="s">
        <v>55</v>
      </c>
      <c r="D5" s="45" t="s">
        <v>56</v>
      </c>
      <c r="E5" s="62" t="s">
        <v>60</v>
      </c>
      <c r="F5" s="45" t="b">
        <v>1</v>
      </c>
      <c r="G5" s="45">
        <v>1</v>
      </c>
      <c r="H5" s="45">
        <v>3</v>
      </c>
      <c r="I5" s="45">
        <f t="shared" si="2"/>
        <v>2</v>
      </c>
      <c r="J5" s="45" t="s">
        <v>58</v>
      </c>
      <c r="K5" s="45">
        <v>10000</v>
      </c>
      <c r="L5">
        <f t="shared" si="0"/>
        <v>4</v>
      </c>
      <c r="M5" t="str">
        <f t="shared" si="1"/>
        <v>4:{serviceID:16,ref:'C5-2-2',name:'文件编写工作',basicParam:'文件份数',required:TRUE,unit:'万元/份',conversion:10000,maxPrice:3,minPrice:1,defPrice:2,desc:'参编'}</v>
      </c>
    </row>
    <row r="6" ht="14.25" spans="1:13">
      <c r="A6" s="59">
        <v>16</v>
      </c>
      <c r="B6" s="59" t="s">
        <v>61</v>
      </c>
      <c r="C6" s="60" t="s">
        <v>62</v>
      </c>
      <c r="D6" s="45" t="s">
        <v>63</v>
      </c>
      <c r="E6" s="62" t="s">
        <v>64</v>
      </c>
      <c r="F6" s="45" t="b">
        <v>0</v>
      </c>
      <c r="G6" s="45">
        <v>8</v>
      </c>
      <c r="H6" s="45">
        <v>20</v>
      </c>
      <c r="I6" s="45">
        <f t="shared" si="2"/>
        <v>14</v>
      </c>
      <c r="J6" s="45" t="s">
        <v>53</v>
      </c>
      <c r="K6" s="45">
        <v>10000</v>
      </c>
      <c r="L6">
        <f t="shared" si="0"/>
        <v>5</v>
      </c>
      <c r="M6" t="str">
        <f t="shared" si="1"/>
        <v>5:{serviceID:16,ref:'C5-3-1',name:'评审工作',basicParam:'评审次数',required:FALSE,unit:'万元/次',conversion:10000,maxPrice:20,minPrice:8,defPrice:14,desc:'大型评审'}</v>
      </c>
    </row>
    <row r="7" ht="14.25" spans="1:13">
      <c r="A7" s="59">
        <v>16</v>
      </c>
      <c r="B7" s="59" t="s">
        <v>65</v>
      </c>
      <c r="C7" s="60" t="s">
        <v>62</v>
      </c>
      <c r="D7" s="45" t="s">
        <v>63</v>
      </c>
      <c r="E7" s="62" t="s">
        <v>66</v>
      </c>
      <c r="F7" s="45" t="b">
        <v>0</v>
      </c>
      <c r="G7" s="45">
        <v>5</v>
      </c>
      <c r="H7" s="45">
        <v>10</v>
      </c>
      <c r="I7" s="45">
        <f t="shared" si="2"/>
        <v>7.5</v>
      </c>
      <c r="J7" s="45" t="s">
        <v>53</v>
      </c>
      <c r="K7" s="45">
        <v>10000</v>
      </c>
      <c r="L7">
        <f t="shared" si="0"/>
        <v>6</v>
      </c>
      <c r="M7" t="str">
        <f t="shared" si="1"/>
        <v>6:{serviceID:16,ref:'C5-3-2',name:'评审工作',basicParam:'评审次数',required:FALSE,unit:'万元/次',conversion:10000,maxPrice:10,minPrice:5,defPrice:7.5,desc:'中型评审'}</v>
      </c>
    </row>
    <row r="8" ht="14.25" spans="1:13">
      <c r="A8" s="59">
        <v>16</v>
      </c>
      <c r="B8" s="59" t="s">
        <v>67</v>
      </c>
      <c r="C8" s="60" t="s">
        <v>62</v>
      </c>
      <c r="D8" s="45" t="s">
        <v>63</v>
      </c>
      <c r="E8" s="62" t="s">
        <v>68</v>
      </c>
      <c r="F8" s="45" t="b">
        <v>0</v>
      </c>
      <c r="G8" s="45">
        <v>3</v>
      </c>
      <c r="H8" s="45">
        <v>6</v>
      </c>
      <c r="I8" s="45">
        <f t="shared" si="2"/>
        <v>4.5</v>
      </c>
      <c r="J8" s="45" t="s">
        <v>53</v>
      </c>
      <c r="K8" s="45">
        <v>10000</v>
      </c>
      <c r="L8">
        <f t="shared" si="0"/>
        <v>7</v>
      </c>
      <c r="M8" t="str">
        <f t="shared" si="1"/>
        <v>7:{serviceID:16,ref:'C5-3-3',name:'评审工作',basicParam:'评审次数',required:FALSE,unit:'万元/次',conversion:10000,maxPrice:6,minPrice:3,defPrice:4.5,desc:'小型评审'}</v>
      </c>
    </row>
    <row r="9" ht="14.25" spans="1:13">
      <c r="A9" s="59">
        <v>17</v>
      </c>
      <c r="B9" s="59" t="s">
        <v>69</v>
      </c>
      <c r="C9" s="60" t="s">
        <v>51</v>
      </c>
      <c r="D9" s="45" t="s">
        <v>52</v>
      </c>
      <c r="E9" s="45"/>
      <c r="F9" s="45" t="b">
        <v>1</v>
      </c>
      <c r="G9" s="45">
        <v>1</v>
      </c>
      <c r="H9" s="45">
        <v>2</v>
      </c>
      <c r="I9" s="45">
        <f t="shared" si="2"/>
        <v>1.5</v>
      </c>
      <c r="J9" s="45" t="s">
        <v>53</v>
      </c>
      <c r="K9" s="45">
        <v>10000</v>
      </c>
      <c r="L9">
        <f t="shared" si="0"/>
        <v>8</v>
      </c>
      <c r="M9" t="str">
        <f t="shared" si="1"/>
        <v>8:{serviceID:17,ref:'C6-1',name:'组织与调研工作',basicParam:'调研次数',required:TRUE,unit:'万元/次',conversion:10000,maxPrice:2,minPrice:1,defPrice:1.5,desc:''}</v>
      </c>
    </row>
    <row r="10" ht="14.25" spans="1:13">
      <c r="A10" s="59">
        <v>17</v>
      </c>
      <c r="B10" s="59" t="s">
        <v>70</v>
      </c>
      <c r="C10" s="60" t="s">
        <v>71</v>
      </c>
      <c r="D10" s="45" t="s">
        <v>56</v>
      </c>
      <c r="E10" s="61" t="s">
        <v>72</v>
      </c>
      <c r="F10" s="45" t="b">
        <v>1</v>
      </c>
      <c r="G10" s="45">
        <v>20</v>
      </c>
      <c r="H10" s="45">
        <v>50</v>
      </c>
      <c r="I10" s="45">
        <f t="shared" si="2"/>
        <v>35</v>
      </c>
      <c r="J10" s="45" t="s">
        <v>58</v>
      </c>
      <c r="K10" s="45">
        <v>10000</v>
      </c>
      <c r="L10">
        <f t="shared" si="0"/>
        <v>9</v>
      </c>
      <c r="M10" t="str">
        <f t="shared" si="1"/>
        <v>9:{serviceID:17,ref:'C6-2-1',name:'研究及编写报告',basicParam:'文件份数',required:TRUE,unit:'万元/份',conversion:10000,maxPrice:50,minPrice:20,defPrice:35,desc:'国家级'}</v>
      </c>
    </row>
    <row r="11" ht="14.25" spans="1:13">
      <c r="A11" s="59">
        <v>17</v>
      </c>
      <c r="B11" s="59" t="s">
        <v>73</v>
      </c>
      <c r="C11" s="60" t="s">
        <v>71</v>
      </c>
      <c r="D11" s="45" t="s">
        <v>56</v>
      </c>
      <c r="E11" s="62" t="s">
        <v>74</v>
      </c>
      <c r="F11" s="45" t="b">
        <v>1</v>
      </c>
      <c r="G11" s="45">
        <v>10</v>
      </c>
      <c r="H11" s="45">
        <v>20</v>
      </c>
      <c r="I11" s="45">
        <f t="shared" si="2"/>
        <v>15</v>
      </c>
      <c r="J11" s="45" t="s">
        <v>58</v>
      </c>
      <c r="K11" s="45">
        <v>10000</v>
      </c>
      <c r="L11">
        <f t="shared" si="0"/>
        <v>10</v>
      </c>
      <c r="M11" t="str">
        <f t="shared" si="1"/>
        <v>10:{serviceID:17,ref:'C6-2-2',name:'研究及编写报告',basicParam:'文件份数',required:TRUE,unit:'万元/份',conversion:10000,maxPrice:20,minPrice:10,defPrice:15,desc:'省部级'}</v>
      </c>
    </row>
    <row r="12" ht="14.25" spans="1:13">
      <c r="A12" s="59">
        <v>17</v>
      </c>
      <c r="B12" s="59" t="s">
        <v>75</v>
      </c>
      <c r="C12" s="60" t="s">
        <v>71</v>
      </c>
      <c r="D12" s="45" t="s">
        <v>56</v>
      </c>
      <c r="E12" s="62" t="s">
        <v>76</v>
      </c>
      <c r="F12" s="45" t="b">
        <v>1</v>
      </c>
      <c r="G12" s="45">
        <v>5</v>
      </c>
      <c r="H12" s="45">
        <v>10</v>
      </c>
      <c r="I12" s="45">
        <f t="shared" si="2"/>
        <v>7.5</v>
      </c>
      <c r="J12" s="45" t="s">
        <v>58</v>
      </c>
      <c r="K12" s="45">
        <v>10000</v>
      </c>
      <c r="L12">
        <f t="shared" ref="L12:L21" si="3">ROW()-1</f>
        <v>11</v>
      </c>
      <c r="M12" t="str">
        <f t="shared" si="1"/>
        <v>11:{serviceID:17,ref:'C6-2-3',name:'研究及编写报告',basicParam:'文件份数',required:TRUE,unit:'万元/份',conversion:10000,maxPrice:10,minPrice:5,defPrice:7.5,desc:'其他级'}</v>
      </c>
    </row>
    <row r="13" ht="14.25" spans="1:13">
      <c r="A13" s="59">
        <v>17</v>
      </c>
      <c r="B13" s="59" t="s">
        <v>77</v>
      </c>
      <c r="C13" s="60" t="s">
        <v>78</v>
      </c>
      <c r="D13" s="45" t="s">
        <v>79</v>
      </c>
      <c r="E13" s="62" t="s">
        <v>80</v>
      </c>
      <c r="F13" s="45" t="b">
        <v>1</v>
      </c>
      <c r="G13" s="45">
        <v>50</v>
      </c>
      <c r="H13" s="45">
        <v>80</v>
      </c>
      <c r="I13" s="45">
        <f t="shared" si="2"/>
        <v>65</v>
      </c>
      <c r="J13" s="45" t="s">
        <v>58</v>
      </c>
      <c r="K13" s="45">
        <v>10000</v>
      </c>
      <c r="L13">
        <f t="shared" si="3"/>
        <v>12</v>
      </c>
      <c r="M13" t="str">
        <f t="shared" si="1"/>
        <v>12:{serviceID:17,ref:'C6-3-1',name:'标准与技术性指导文件的编制',basicParam:'文件与标准的数量',required:TRUE,unit:'万元/份',conversion:10000,maxPrice:80,minPrice:50,defPrice:65,desc:'复杂标准'}</v>
      </c>
    </row>
    <row r="14" ht="14.25" spans="1:13">
      <c r="A14" s="59">
        <v>17</v>
      </c>
      <c r="B14" s="59" t="s">
        <v>81</v>
      </c>
      <c r="C14" s="60" t="s">
        <v>78</v>
      </c>
      <c r="D14" s="45" t="s">
        <v>79</v>
      </c>
      <c r="E14" s="62" t="s">
        <v>82</v>
      </c>
      <c r="F14" s="45" t="b">
        <v>1</v>
      </c>
      <c r="G14" s="45">
        <v>20</v>
      </c>
      <c r="H14" s="45">
        <v>50</v>
      </c>
      <c r="I14" s="45">
        <f t="shared" si="2"/>
        <v>35</v>
      </c>
      <c r="J14" s="45" t="s">
        <v>58</v>
      </c>
      <c r="K14" s="45">
        <v>10000</v>
      </c>
      <c r="L14">
        <f t="shared" si="3"/>
        <v>13</v>
      </c>
      <c r="M14" t="str">
        <f t="shared" si="1"/>
        <v>13:{serviceID:17,ref:'C6-3-2',name:'标准与技术性指导文件的编制',basicParam:'文件与标准的数量',required:TRUE,unit:'万元/份',conversion:10000,maxPrice:50,minPrice:20,defPrice:35,desc:'较复杂标准'}</v>
      </c>
    </row>
    <row r="15" ht="14.25" spans="1:13">
      <c r="A15" s="59">
        <v>17</v>
      </c>
      <c r="B15" s="59" t="s">
        <v>83</v>
      </c>
      <c r="C15" s="60" t="s">
        <v>78</v>
      </c>
      <c r="D15" s="45" t="s">
        <v>79</v>
      </c>
      <c r="E15" s="62" t="s">
        <v>84</v>
      </c>
      <c r="F15" s="45" t="b">
        <v>1</v>
      </c>
      <c r="G15" s="45">
        <v>10</v>
      </c>
      <c r="H15" s="45">
        <v>20</v>
      </c>
      <c r="I15" s="45">
        <f t="shared" si="2"/>
        <v>15</v>
      </c>
      <c r="J15" s="45" t="s">
        <v>58</v>
      </c>
      <c r="K15" s="45">
        <v>10000</v>
      </c>
      <c r="L15">
        <f t="shared" si="3"/>
        <v>14</v>
      </c>
      <c r="M15" t="str">
        <f t="shared" si="1"/>
        <v>14:{serviceID:17,ref:'C6-3-3',name:'标准与技术性指导文件的编制',basicParam:'文件与标准的数量',required:TRUE,unit:'万元/份',conversion:10000,maxPrice:20,minPrice:10,defPrice:15,desc:'一般标准'}</v>
      </c>
    </row>
    <row r="16" ht="14.25" spans="1:13">
      <c r="A16" s="59">
        <v>17</v>
      </c>
      <c r="B16" s="59" t="s">
        <v>85</v>
      </c>
      <c r="C16" s="60" t="s">
        <v>78</v>
      </c>
      <c r="D16" s="45" t="s">
        <v>79</v>
      </c>
      <c r="E16" s="62" t="s">
        <v>86</v>
      </c>
      <c r="F16" s="45" t="b">
        <v>1</v>
      </c>
      <c r="G16" s="45">
        <v>5</v>
      </c>
      <c r="H16" s="45">
        <v>10</v>
      </c>
      <c r="I16" s="45">
        <f t="shared" si="2"/>
        <v>7.5</v>
      </c>
      <c r="J16" s="45" t="s">
        <v>58</v>
      </c>
      <c r="K16" s="45">
        <v>10000</v>
      </c>
      <c r="L16">
        <f t="shared" si="3"/>
        <v>15</v>
      </c>
      <c r="M16" t="str">
        <f t="shared" si="1"/>
        <v>15:{serviceID:17,ref:'C6-3-4',name:'标准与技术性指导文件的编制',basicParam:'文件与标准的数量',required:TRUE,unit:'万元/份',conversion:10000,maxPrice:10,minPrice:5,defPrice:7.5,desc:'简单标准'}</v>
      </c>
    </row>
    <row r="17" ht="14.25" spans="1:13">
      <c r="A17" s="59">
        <v>17</v>
      </c>
      <c r="B17" s="59" t="s">
        <v>87</v>
      </c>
      <c r="C17" s="60" t="s">
        <v>88</v>
      </c>
      <c r="D17" s="45" t="s">
        <v>89</v>
      </c>
      <c r="E17" s="62" t="s">
        <v>64</v>
      </c>
      <c r="F17" s="45" t="b">
        <v>0</v>
      </c>
      <c r="G17" s="45">
        <v>8</v>
      </c>
      <c r="H17" s="45">
        <v>20</v>
      </c>
      <c r="I17" s="45">
        <f t="shared" si="2"/>
        <v>14</v>
      </c>
      <c r="J17" s="45" t="s">
        <v>53</v>
      </c>
      <c r="K17" s="45">
        <v>10000</v>
      </c>
      <c r="L17">
        <f t="shared" si="3"/>
        <v>16</v>
      </c>
      <c r="M17" t="str">
        <f t="shared" si="1"/>
        <v>16:{serviceID:17,ref:'C6-4-1',name:'评审与验收工作',basicParam:'评审与验收次数',required:FALSE,unit:'万元/次',conversion:10000,maxPrice:20,minPrice:8,defPrice:14,desc:'大型评审'}</v>
      </c>
    </row>
    <row r="18" ht="14.25" spans="1:13">
      <c r="A18" s="59">
        <v>17</v>
      </c>
      <c r="B18" s="59" t="s">
        <v>90</v>
      </c>
      <c r="C18" s="60" t="s">
        <v>88</v>
      </c>
      <c r="D18" s="45" t="s">
        <v>89</v>
      </c>
      <c r="E18" s="62" t="s">
        <v>66</v>
      </c>
      <c r="F18" s="45" t="b">
        <v>0</v>
      </c>
      <c r="G18" s="45">
        <v>5</v>
      </c>
      <c r="H18" s="45">
        <v>10</v>
      </c>
      <c r="I18" s="45">
        <f t="shared" si="2"/>
        <v>7.5</v>
      </c>
      <c r="J18" s="45" t="s">
        <v>53</v>
      </c>
      <c r="K18" s="45">
        <v>10000</v>
      </c>
      <c r="L18">
        <f t="shared" si="3"/>
        <v>17</v>
      </c>
      <c r="M18" t="str">
        <f t="shared" si="1"/>
        <v>17:{serviceID:17,ref:'C6-4-2',name:'评审与验收工作',basicParam:'评审与验收次数',required:FALSE,unit:'万元/次',conversion:10000,maxPrice:10,minPrice:5,defPrice:7.5,desc:'中型评审'}</v>
      </c>
    </row>
    <row r="19" ht="14.25" spans="1:13">
      <c r="A19" s="59">
        <v>17</v>
      </c>
      <c r="B19" s="59" t="s">
        <v>91</v>
      </c>
      <c r="C19" s="60" t="s">
        <v>88</v>
      </c>
      <c r="D19" s="45" t="s">
        <v>89</v>
      </c>
      <c r="E19" s="62" t="s">
        <v>68</v>
      </c>
      <c r="F19" s="45" t="b">
        <v>0</v>
      </c>
      <c r="G19" s="45">
        <v>3</v>
      </c>
      <c r="H19" s="45">
        <v>6</v>
      </c>
      <c r="I19" s="45">
        <f t="shared" si="2"/>
        <v>4.5</v>
      </c>
      <c r="J19" s="45" t="s">
        <v>53</v>
      </c>
      <c r="K19" s="45">
        <v>10000</v>
      </c>
      <c r="L19">
        <f t="shared" si="3"/>
        <v>18</v>
      </c>
      <c r="M19" t="str">
        <f t="shared" si="1"/>
        <v>18:{serviceID:17,ref:'C6-4-3',name:'评审与验收工作',basicParam:'评审与验收次数',required:FALSE,unit:'万元/次',conversion:10000,maxPrice:6,minPrice:3,defPrice:4.5,desc:'小型评审'}</v>
      </c>
    </row>
    <row r="20" ht="14.25" spans="1:13">
      <c r="A20" s="59">
        <v>17</v>
      </c>
      <c r="B20" s="59" t="s">
        <v>92</v>
      </c>
      <c r="C20" s="60" t="s">
        <v>93</v>
      </c>
      <c r="D20" s="45" t="s">
        <v>94</v>
      </c>
      <c r="E20" s="62" t="s">
        <v>95</v>
      </c>
      <c r="F20" s="45" t="b">
        <v>0</v>
      </c>
      <c r="G20" s="45">
        <v>1</v>
      </c>
      <c r="H20" s="45">
        <v>3</v>
      </c>
      <c r="I20" s="45">
        <f t="shared" si="2"/>
        <v>2</v>
      </c>
      <c r="J20" s="45" t="s">
        <v>53</v>
      </c>
      <c r="K20" s="45">
        <v>10000</v>
      </c>
      <c r="L20">
        <f t="shared" si="3"/>
        <v>19</v>
      </c>
      <c r="M20" t="str">
        <f t="shared" si="1"/>
        <v>19:{serviceID:17,ref:'C6-5-1',name:'培训与宣贯工作',basicParam:'项目数量',required:FALSE,unit:'万元/次',conversion:10000,maxPrice:3,minPrice:1,defPrice:2,desc:'培训与宣贯材料'}</v>
      </c>
    </row>
    <row r="21" ht="14.25" spans="1:13">
      <c r="A21" s="59">
        <v>17</v>
      </c>
      <c r="B21" s="59" t="s">
        <v>96</v>
      </c>
      <c r="C21" s="60" t="s">
        <v>93</v>
      </c>
      <c r="D21" s="45" t="s">
        <v>97</v>
      </c>
      <c r="E21" s="62" t="s">
        <v>98</v>
      </c>
      <c r="F21" s="45" t="b">
        <v>0</v>
      </c>
      <c r="G21" s="45">
        <v>0.5</v>
      </c>
      <c r="H21" s="45">
        <v>1</v>
      </c>
      <c r="I21" s="45">
        <f t="shared" si="2"/>
        <v>0.75</v>
      </c>
      <c r="J21" s="45" t="s">
        <v>53</v>
      </c>
      <c r="K21" s="45">
        <v>10000</v>
      </c>
      <c r="L21">
        <f t="shared" si="3"/>
        <v>20</v>
      </c>
      <c r="M21" t="str">
        <f t="shared" si="1"/>
        <v>20:{serviceID:17,ref:'C6-5-2',name:'培训与宣贯工作',basicParam:'培训与宣贯次数',required:FALSE,unit:'万元/次',conversion:10000,maxPrice:1,minPrice:0.5,defPrice:0.75,desc:'组织培训与宣贯'}</v>
      </c>
    </row>
    <row r="22" ht="14.25" spans="1:13">
      <c r="A22" s="59">
        <v>18</v>
      </c>
      <c r="B22" s="59" t="s">
        <v>99</v>
      </c>
      <c r="C22" s="60" t="s">
        <v>51</v>
      </c>
      <c r="D22" s="45" t="s">
        <v>52</v>
      </c>
      <c r="E22" s="62"/>
      <c r="F22" s="45" t="b">
        <v>1</v>
      </c>
      <c r="G22" s="45">
        <v>1</v>
      </c>
      <c r="H22" s="45">
        <v>2</v>
      </c>
      <c r="I22" s="45">
        <f t="shared" si="2"/>
        <v>1.5</v>
      </c>
      <c r="J22" s="45" t="s">
        <v>53</v>
      </c>
      <c r="K22" s="45">
        <v>10000</v>
      </c>
      <c r="L22">
        <f t="shared" ref="L22:L31" si="4">ROW()-1</f>
        <v>21</v>
      </c>
      <c r="M22" t="str">
        <f t="shared" si="1"/>
        <v>21:{serviceID:18,ref:'C7-1',name:'组织与调研工作',basicParam:'调研次数',required:TRUE,unit:'万元/次',conversion:10000,maxPrice:2,minPrice:1,defPrice:1.5,desc:''}</v>
      </c>
    </row>
    <row r="23" ht="14.25" spans="1:13">
      <c r="A23" s="59">
        <v>18</v>
      </c>
      <c r="B23" s="59" t="s">
        <v>100</v>
      </c>
      <c r="C23" s="60" t="s">
        <v>101</v>
      </c>
      <c r="D23" s="45" t="s">
        <v>94</v>
      </c>
      <c r="E23" s="62" t="s">
        <v>102</v>
      </c>
      <c r="F23" s="45" t="b">
        <v>1</v>
      </c>
      <c r="G23" s="45">
        <v>2</v>
      </c>
      <c r="H23" s="45">
        <v>3</v>
      </c>
      <c r="I23" s="45">
        <f t="shared" si="2"/>
        <v>2.5</v>
      </c>
      <c r="J23" s="45" t="s">
        <v>103</v>
      </c>
      <c r="K23" s="45">
        <v>10000</v>
      </c>
      <c r="L23">
        <f t="shared" si="4"/>
        <v>22</v>
      </c>
      <c r="M23" t="str">
        <f t="shared" si="1"/>
        <v>22:{serviceID:18,ref:'C7-2',name:'编制大纲',basicParam:'项目数量',required:TRUE,unit:'万元/个',conversion:10000,maxPrice:3,minPrice:2,defPrice:2.5,desc:'包括技术与定额子目研究'}</v>
      </c>
    </row>
    <row r="24" ht="14.25" spans="1:13">
      <c r="A24" s="59">
        <v>18</v>
      </c>
      <c r="B24" s="59" t="s">
        <v>104</v>
      </c>
      <c r="C24" s="60" t="s">
        <v>105</v>
      </c>
      <c r="D24" s="45" t="s">
        <v>106</v>
      </c>
      <c r="E24" s="62" t="s">
        <v>107</v>
      </c>
      <c r="F24" s="45" t="b">
        <v>1</v>
      </c>
      <c r="G24" s="45">
        <v>0.2</v>
      </c>
      <c r="H24" s="45">
        <v>0.8</v>
      </c>
      <c r="I24" s="45">
        <f t="shared" si="2"/>
        <v>0.5</v>
      </c>
      <c r="J24" s="45" t="s">
        <v>108</v>
      </c>
      <c r="K24" s="45">
        <v>10000</v>
      </c>
      <c r="L24">
        <f t="shared" si="4"/>
        <v>23</v>
      </c>
      <c r="M24" t="str">
        <f t="shared" si="1"/>
        <v>23:{serviceID:18,ref:'C7-3',name:'数据采集与测定',basicParam:'采集组数',required:TRUE,unit:'万元/组',conversion:10000,maxPrice:0.8,minPrice:0.2,defPrice:0.5,desc:'现场采集方式时计'}</v>
      </c>
    </row>
    <row r="25" ht="14.25" spans="1:13">
      <c r="A25" s="59">
        <v>18</v>
      </c>
      <c r="B25" s="59" t="s">
        <v>109</v>
      </c>
      <c r="C25" s="60" t="s">
        <v>110</v>
      </c>
      <c r="D25" s="45" t="s">
        <v>111</v>
      </c>
      <c r="E25" s="62" t="s">
        <v>112</v>
      </c>
      <c r="F25" s="45" t="b">
        <v>1</v>
      </c>
      <c r="G25" s="45">
        <v>0.1</v>
      </c>
      <c r="H25" s="45">
        <v>0.3</v>
      </c>
      <c r="I25" s="45">
        <f t="shared" si="2"/>
        <v>0.2</v>
      </c>
      <c r="J25" s="45" t="s">
        <v>113</v>
      </c>
      <c r="K25" s="45">
        <v>10000</v>
      </c>
      <c r="L25">
        <f t="shared" si="4"/>
        <v>24</v>
      </c>
      <c r="M25" t="str">
        <f t="shared" si="1"/>
        <v>24:{serviceID:18,ref:'C7-4-1',name:'数据整理与分析',basicParam:'定额子目条数',required:TRUE,unit:'万元/条',conversion:10000,maxPrice:0.3,minPrice:0.1,defPrice:0.2,desc:'简单定额'}</v>
      </c>
    </row>
    <row r="26" ht="14.25" spans="1:13">
      <c r="A26" s="59">
        <v>18</v>
      </c>
      <c r="B26" s="59" t="s">
        <v>114</v>
      </c>
      <c r="C26" s="60" t="s">
        <v>110</v>
      </c>
      <c r="D26" s="45" t="s">
        <v>111</v>
      </c>
      <c r="E26" s="62" t="s">
        <v>115</v>
      </c>
      <c r="F26" s="45" t="b">
        <v>1</v>
      </c>
      <c r="G26" s="45">
        <v>0.3</v>
      </c>
      <c r="H26" s="45">
        <v>3</v>
      </c>
      <c r="I26" s="45">
        <f t="shared" si="2"/>
        <v>1.65</v>
      </c>
      <c r="J26" s="45" t="s">
        <v>113</v>
      </c>
      <c r="K26" s="45">
        <v>10000</v>
      </c>
      <c r="L26">
        <f t="shared" si="4"/>
        <v>25</v>
      </c>
      <c r="M26" t="str">
        <f t="shared" si="1"/>
        <v>25:{serviceID:18,ref:'C7-4-2',name:'数据整理与分析',basicParam:'定额子目条数',required:TRUE,unit:'万元/条',conversion:10000,maxPrice:3,minPrice:0.3,defPrice:1.65,desc:'复杂定额'}</v>
      </c>
    </row>
    <row r="27" ht="14.25" spans="1:13">
      <c r="A27" s="59">
        <v>18</v>
      </c>
      <c r="B27" s="59" t="s">
        <v>116</v>
      </c>
      <c r="C27" s="60" t="s">
        <v>117</v>
      </c>
      <c r="D27" s="45" t="s">
        <v>94</v>
      </c>
      <c r="E27" s="62"/>
      <c r="F27" s="45" t="b">
        <v>1</v>
      </c>
      <c r="G27" s="45">
        <v>2</v>
      </c>
      <c r="H27" s="45">
        <v>5</v>
      </c>
      <c r="I27" s="45">
        <f t="shared" si="2"/>
        <v>3.5</v>
      </c>
      <c r="J27" s="45" t="s">
        <v>58</v>
      </c>
      <c r="K27" s="45">
        <v>10000</v>
      </c>
      <c r="L27">
        <f t="shared" si="4"/>
        <v>26</v>
      </c>
      <c r="M27" t="str">
        <f t="shared" si="1"/>
        <v>26:{serviceID:18,ref:'C7-5',name:'编写定额测定报告',basicParam:'项目数量',required:TRUE,unit:'万元/份',conversion:10000,maxPrice:5,minPrice:2,defPrice:3.5,desc:''}</v>
      </c>
    </row>
    <row r="28" ht="14.25" spans="1:13">
      <c r="A28" s="59">
        <v>18</v>
      </c>
      <c r="B28" s="59" t="s">
        <v>118</v>
      </c>
      <c r="C28" s="60" t="s">
        <v>119</v>
      </c>
      <c r="D28" s="45" t="s">
        <v>120</v>
      </c>
      <c r="E28" s="62" t="s">
        <v>121</v>
      </c>
      <c r="F28" s="45" t="b">
        <v>1</v>
      </c>
      <c r="G28" s="45">
        <v>0.5</v>
      </c>
      <c r="H28" s="45">
        <v>1</v>
      </c>
      <c r="I28" s="45">
        <f t="shared" si="2"/>
        <v>0.75</v>
      </c>
      <c r="J28" s="45" t="s">
        <v>58</v>
      </c>
      <c r="K28" s="45">
        <v>10000</v>
      </c>
      <c r="L28">
        <f t="shared" si="4"/>
        <v>27</v>
      </c>
      <c r="M28" t="str">
        <f t="shared" si="1"/>
        <v>27:{serviceID:18,ref:'C7-6-1',name:'编制定额文本和释义',basicParam:'基本费用',required:TRUE,unit:'万元/份',conversion:10000,maxPrice:1,minPrice:0.5,defPrice:0.75,desc:'20条定额子目内'}</v>
      </c>
    </row>
    <row r="29" ht="14.25" spans="1:13">
      <c r="A29" s="59">
        <v>18</v>
      </c>
      <c r="B29" s="59" t="s">
        <v>122</v>
      </c>
      <c r="C29" s="60" t="s">
        <v>119</v>
      </c>
      <c r="D29" s="45" t="s">
        <v>111</v>
      </c>
      <c r="E29" s="62" t="s">
        <v>123</v>
      </c>
      <c r="F29" s="45" t="b">
        <v>1</v>
      </c>
      <c r="G29" s="45">
        <v>0.1</v>
      </c>
      <c r="H29" s="45">
        <v>0.2</v>
      </c>
      <c r="I29" s="45">
        <f t="shared" si="2"/>
        <v>0.15</v>
      </c>
      <c r="J29" s="45" t="s">
        <v>113</v>
      </c>
      <c r="K29" s="45">
        <v>10000</v>
      </c>
      <c r="L29">
        <f t="shared" si="4"/>
        <v>28</v>
      </c>
      <c r="M29" t="str">
        <f t="shared" si="1"/>
        <v>28:{serviceID:18,ref:'C7-6-2',name:'编制定额文本和释义',basicParam:'定额子目条数',required:TRUE,unit:'万元/条',conversion:10000,maxPrice:0.2,minPrice:0.1,defPrice:0.15,desc:'超过20条每增加1条'}</v>
      </c>
    </row>
    <row r="30" ht="14.25" spans="1:13">
      <c r="A30" s="59">
        <v>18</v>
      </c>
      <c r="B30" s="59" t="s">
        <v>124</v>
      </c>
      <c r="C30" s="60" t="s">
        <v>88</v>
      </c>
      <c r="D30" s="45" t="s">
        <v>89</v>
      </c>
      <c r="E30" s="62" t="s">
        <v>64</v>
      </c>
      <c r="F30" s="45" t="b">
        <v>0</v>
      </c>
      <c r="G30" s="45">
        <v>8</v>
      </c>
      <c r="H30" s="45">
        <v>20</v>
      </c>
      <c r="I30" s="45">
        <f t="shared" si="2"/>
        <v>14</v>
      </c>
      <c r="J30" s="45" t="s">
        <v>53</v>
      </c>
      <c r="K30" s="45">
        <v>10000</v>
      </c>
      <c r="L30">
        <f t="shared" si="4"/>
        <v>29</v>
      </c>
      <c r="M30" t="str">
        <f t="shared" si="1"/>
        <v>29:{serviceID:18,ref:'C7-7-1',name:'评审与验收工作',basicParam:'评审与验收次数',required:FALSE,unit:'万元/次',conversion:10000,maxPrice:20,minPrice:8,defPrice:14,desc:'大型评审'}</v>
      </c>
    </row>
    <row r="31" ht="14.25" spans="1:13">
      <c r="A31" s="59">
        <v>18</v>
      </c>
      <c r="B31" s="59" t="s">
        <v>125</v>
      </c>
      <c r="C31" s="60" t="s">
        <v>88</v>
      </c>
      <c r="D31" s="45" t="s">
        <v>89</v>
      </c>
      <c r="E31" s="62" t="s">
        <v>66</v>
      </c>
      <c r="F31" s="45" t="b">
        <v>0</v>
      </c>
      <c r="G31" s="45">
        <v>5</v>
      </c>
      <c r="H31" s="45">
        <v>10</v>
      </c>
      <c r="I31" s="45">
        <f t="shared" si="2"/>
        <v>7.5</v>
      </c>
      <c r="J31" s="45" t="s">
        <v>53</v>
      </c>
      <c r="K31" s="45">
        <v>10000</v>
      </c>
      <c r="L31">
        <f t="shared" si="4"/>
        <v>30</v>
      </c>
      <c r="M31" t="str">
        <f t="shared" si="1"/>
        <v>30:{serviceID:18,ref:'C7-7-2',name:'评审与验收工作',basicParam:'评审与验收次数',required:FALSE,unit:'万元/次',conversion:10000,maxPrice:10,minPrice:5,defPrice:7.5,desc:'中型评审'}</v>
      </c>
    </row>
    <row r="32" ht="14.25" spans="1:13">
      <c r="A32" s="59">
        <v>18</v>
      </c>
      <c r="B32" s="59" t="s">
        <v>126</v>
      </c>
      <c r="C32" s="60" t="s">
        <v>88</v>
      </c>
      <c r="D32" s="45" t="s">
        <v>89</v>
      </c>
      <c r="E32" s="62" t="s">
        <v>68</v>
      </c>
      <c r="F32" s="45" t="b">
        <v>0</v>
      </c>
      <c r="G32" s="45">
        <v>3</v>
      </c>
      <c r="H32" s="45">
        <v>6</v>
      </c>
      <c r="I32" s="45">
        <f t="shared" si="2"/>
        <v>4.5</v>
      </c>
      <c r="J32" s="45" t="s">
        <v>53</v>
      </c>
      <c r="K32" s="45">
        <v>10000</v>
      </c>
      <c r="L32">
        <f t="shared" ref="L32:L39" si="5">ROW()-1</f>
        <v>31</v>
      </c>
      <c r="M32" t="str">
        <f t="shared" si="1"/>
        <v>31:{serviceID:18,ref:'C7-7-3',name:'评审与验收工作',basicParam:'评审与验收次数',required:FALSE,unit:'万元/次',conversion:10000,maxPrice:6,minPrice:3,defPrice:4.5,desc:'小型评审'}</v>
      </c>
    </row>
    <row r="33" ht="14.25" spans="1:13">
      <c r="A33" s="59">
        <v>18</v>
      </c>
      <c r="B33" s="59" t="s">
        <v>127</v>
      </c>
      <c r="C33" s="60" t="s">
        <v>93</v>
      </c>
      <c r="D33" s="45" t="s">
        <v>94</v>
      </c>
      <c r="E33" s="62" t="s">
        <v>95</v>
      </c>
      <c r="F33" s="45" t="b">
        <v>0</v>
      </c>
      <c r="G33" s="45">
        <v>1</v>
      </c>
      <c r="H33" s="45">
        <v>3</v>
      </c>
      <c r="I33" s="45">
        <f t="shared" si="2"/>
        <v>2</v>
      </c>
      <c r="J33" s="45" t="s">
        <v>53</v>
      </c>
      <c r="K33" s="45">
        <v>10000</v>
      </c>
      <c r="L33">
        <f t="shared" si="5"/>
        <v>32</v>
      </c>
      <c r="M33" t="str">
        <f t="shared" si="1"/>
        <v>32:{serviceID:18,ref:'C7-8-1',name:'培训与宣贯工作',basicParam:'项目数量',required:FALSE,unit:'万元/次',conversion:10000,maxPrice:3,minPrice:1,defPrice:2,desc:'培训与宣贯材料'}</v>
      </c>
    </row>
    <row r="34" ht="14.25" spans="1:13">
      <c r="A34" s="59">
        <v>18</v>
      </c>
      <c r="B34" s="59" t="s">
        <v>128</v>
      </c>
      <c r="C34" s="60" t="s">
        <v>93</v>
      </c>
      <c r="D34" s="45" t="s">
        <v>97</v>
      </c>
      <c r="E34" s="62" t="s">
        <v>98</v>
      </c>
      <c r="F34" s="45" t="b">
        <v>0</v>
      </c>
      <c r="G34" s="45">
        <v>0.5</v>
      </c>
      <c r="H34" s="45">
        <v>1</v>
      </c>
      <c r="I34" s="45">
        <f t="shared" si="2"/>
        <v>0.75</v>
      </c>
      <c r="J34" s="45" t="s">
        <v>53</v>
      </c>
      <c r="K34" s="45">
        <v>10000</v>
      </c>
      <c r="L34">
        <f t="shared" si="5"/>
        <v>33</v>
      </c>
      <c r="M34" t="str">
        <f t="shared" si="1"/>
        <v>33:{serviceID:18,ref:'C7-8-2',name:'培训与宣贯工作',basicParam:'培训与宣贯次数',required:FALSE,unit:'万元/次',conversion:10000,maxPrice:1,minPrice:0.5,defPrice:0.75,desc:'组织培训与宣贯'}</v>
      </c>
    </row>
    <row r="35" ht="14.25" spans="1:13">
      <c r="A35" s="59">
        <v>19</v>
      </c>
      <c r="B35" s="59" t="s">
        <v>36</v>
      </c>
      <c r="C35" s="60" t="s">
        <v>129</v>
      </c>
      <c r="D35" s="45" t="s">
        <v>130</v>
      </c>
      <c r="E35" s="62"/>
      <c r="F35" s="45" t="b">
        <v>1</v>
      </c>
      <c r="G35" s="45" t="s">
        <v>24</v>
      </c>
      <c r="H35" s="45" t="s">
        <v>24</v>
      </c>
      <c r="I35" s="45">
        <v>500</v>
      </c>
      <c r="J35" s="45" t="s">
        <v>131</v>
      </c>
      <c r="K35" s="45">
        <v>1</v>
      </c>
      <c r="L35">
        <f t="shared" si="5"/>
        <v>34</v>
      </c>
      <c r="M35" t="str">
        <f t="shared" si="1"/>
        <v>34:{serviceID:19,ref:'C8-1',name:'Q≤10条',basicParam:'价格信息数量',required:TRUE,unit:'元/条',conversion:1,maxPrice:null,minPrice:null,defPrice:500,desc:''}</v>
      </c>
    </row>
    <row r="36" ht="14.25" spans="1:13">
      <c r="A36" s="59">
        <v>19</v>
      </c>
      <c r="B36" s="59" t="s">
        <v>37</v>
      </c>
      <c r="C36" s="60" t="s">
        <v>132</v>
      </c>
      <c r="D36" s="45" t="s">
        <v>130</v>
      </c>
      <c r="E36" s="62"/>
      <c r="F36" s="45" t="b">
        <v>1</v>
      </c>
      <c r="G36" s="45" t="s">
        <v>24</v>
      </c>
      <c r="H36" s="45" t="s">
        <v>24</v>
      </c>
      <c r="I36" s="45">
        <v>400</v>
      </c>
      <c r="J36" s="45" t="s">
        <v>131</v>
      </c>
      <c r="K36" s="45">
        <v>1</v>
      </c>
      <c r="L36">
        <f t="shared" si="5"/>
        <v>35</v>
      </c>
      <c r="M36" t="str">
        <f t="shared" si="1"/>
        <v>35:{serviceID:19,ref:'C8-2',name:'10条&lt;Q≤30条',basicParam:'价格信息数量',required:TRUE,unit:'元/条',conversion:1,maxPrice:null,minPrice:null,defPrice:400,desc:''}</v>
      </c>
    </row>
    <row r="37" ht="14.25" spans="1:13">
      <c r="A37" s="59">
        <v>19</v>
      </c>
      <c r="B37" s="59" t="s">
        <v>38</v>
      </c>
      <c r="C37" s="60" t="s">
        <v>133</v>
      </c>
      <c r="D37" s="45" t="s">
        <v>130</v>
      </c>
      <c r="E37" s="62"/>
      <c r="F37" s="45" t="b">
        <v>1</v>
      </c>
      <c r="G37" s="45" t="s">
        <v>24</v>
      </c>
      <c r="H37" s="45" t="s">
        <v>24</v>
      </c>
      <c r="I37" s="45">
        <v>300</v>
      </c>
      <c r="J37" s="45" t="s">
        <v>131</v>
      </c>
      <c r="K37" s="45">
        <v>1</v>
      </c>
      <c r="L37">
        <f t="shared" si="5"/>
        <v>36</v>
      </c>
      <c r="M37" t="str">
        <f t="shared" si="1"/>
        <v>36:{serviceID:19,ref:'C8-3',name:'30条&lt;Q≤50条',basicParam:'价格信息数量',required:TRUE,unit:'元/条',conversion:1,maxPrice:null,minPrice:null,defPrice:300,desc:''}</v>
      </c>
    </row>
    <row r="38" ht="14.25" spans="1:13">
      <c r="A38" s="59">
        <v>19</v>
      </c>
      <c r="B38" s="59" t="s">
        <v>39</v>
      </c>
      <c r="C38" s="60" t="s">
        <v>134</v>
      </c>
      <c r="D38" s="45" t="s">
        <v>130</v>
      </c>
      <c r="E38" s="62"/>
      <c r="F38" s="45" t="b">
        <v>1</v>
      </c>
      <c r="G38" s="45" t="s">
        <v>24</v>
      </c>
      <c r="H38" s="45" t="s">
        <v>24</v>
      </c>
      <c r="I38" s="45">
        <v>200</v>
      </c>
      <c r="J38" s="45" t="s">
        <v>131</v>
      </c>
      <c r="K38" s="45">
        <v>1</v>
      </c>
      <c r="L38">
        <f t="shared" si="5"/>
        <v>37</v>
      </c>
      <c r="M38" t="str">
        <f t="shared" si="1"/>
        <v>37:{serviceID:19,ref:'C8-4',name:'50条&lt;Q≤100条',basicParam:'价格信息数量',required:TRUE,unit:'元/条',conversion:1,maxPrice:null,minPrice:null,defPrice:200,desc:''}</v>
      </c>
    </row>
    <row r="39" ht="14.25" spans="1:13">
      <c r="A39" s="59">
        <v>19</v>
      </c>
      <c r="B39" s="59" t="s">
        <v>40</v>
      </c>
      <c r="C39" s="60" t="s">
        <v>135</v>
      </c>
      <c r="D39" s="45" t="s">
        <v>130</v>
      </c>
      <c r="E39" s="62"/>
      <c r="F39" s="45" t="b">
        <v>1</v>
      </c>
      <c r="G39" s="45" t="s">
        <v>24</v>
      </c>
      <c r="H39" s="45" t="s">
        <v>24</v>
      </c>
      <c r="I39" s="45">
        <v>100</v>
      </c>
      <c r="J39" s="45" t="s">
        <v>131</v>
      </c>
      <c r="K39" s="45">
        <v>1</v>
      </c>
      <c r="L39">
        <f t="shared" si="5"/>
        <v>38</v>
      </c>
      <c r="M39" t="str">
        <f t="shared" si="1"/>
        <v>38:{serviceID:19,ref:'C8-5',name:'Q&gt;100条',basicParam:'价格信息数量',required:TRUE,unit:'元/条',conversion:1,maxPrice:null,minPrice:null,defPrice:100,desc:''}</v>
      </c>
    </row>
    <row r="40" spans="1:13">
      <c r="M40" t="str">
        <f>"{"&amp;_xlfn.TEXTJOIN(",",TRUE,M1:M39)&amp;",}"</f>
        <v>{0:{serviceID:15,ref:'C4-1',name:'工程造价日常顾问',basicParam:'服务月份数',required:TRUE,unit:'万元/月',conversion:10000,maxPrice:0.5,minPrice:0.3,defPrice:0.4,desc:''},1:{serviceID:15,ref:'C4-2',name:'工程造价专项顾问',basicParam:'服务项目的造价金额',required:TRUE,unit:'%',conversion:0.01,maxPrice:null,minPrice:null,defPrice:0.01,desc:'适用于涉及造价费用类的顾问'},2:{serviceID:16,ref:'C5-1',name:'组织与调研工作',basicParam:'调研次数',required:TRUE,unit:'万元/次',conversion:10000,maxPrice:2,minPrice:1,defPrice:1.5,desc:''},3:{serviceID:16,ref:'C5-2-1',name:'文件编写工作',basicParam:'文件份数',required:TRUE,unit:'万元/份',conversion:10000,maxPrice:5,minPrice:3,defPrice:4,desc:'主编'},4:{serviceID:16,ref:'C5-2-2',name:'文件编写工作',basicParam:'文件份数',required:TRUE,unit:'万元/份',conversion:10000,maxPrice:3,minPrice:1,defPrice:2,desc:'参编'},5:{serviceID:16,ref:'C5-3-1',name:'评审工作',basicParam:'评审次数',required:FALSE,unit:'万元/次',conversion:10000,maxPrice:20,minPrice:8,defPrice:14,desc:'大型评审'},6:{serviceID:16,ref:'C5-3-2',name:'评审工作',basicParam:'评审次数',required:FALSE,unit:'万元/次',conversion:10000,maxPrice:10,minPrice:5,defPrice:7.5,desc:'中型评审'},7:{serviceID:16,ref:'C5-3-3',name:'评审工作',basicParam:'评审次数',required:FALSE,unit:'万元/次',conversion:10000,maxPrice:6,minPrice:3,defPrice:4.5,desc:'小型评审'},8:{serviceID:17,ref:'C6-1',name:'组织与调研工作',basicParam:'调研次数',required:TRUE,unit:'万元/次',conversion:10000,maxPrice:2,minPrice:1,defPrice:1.5,desc:''},9:{serviceID:17,ref:'C6-2-1',name:'研究及编写报告',basicParam:'文件份数',required:TRUE,unit:'万元/份',conversion:10000,maxPrice:50,minPrice:20,defPrice:35,desc:'国家级'},10:{serviceID:17,ref:'C6-2-2',name:'研究及编写报告',basicParam:'文件份数',required:TRUE,unit:'万元/份',conversion:10000,maxPrice:20,minPrice:10,defPrice:15,desc:'省部级'},11:{serviceID:17,ref:'C6-2-3',name:'研究及编写报告',basicParam:'文件份数',required:TRUE,unit:'万元/份',conversion:10000,maxPrice:10,minPrice:5,defPrice:7.5,desc:'其他级'},12:{serviceID:17,ref:'C6-3-1',name:'标准与技术性指导文件的编制',basicParam:'文件与标准的数量',required:TRUE,unit:'万元/份',conversion:10000,maxPrice:80,minPrice:50,defPrice:65,desc:'复杂标准'},13:{serviceID:17,ref:'C6-3-2',name:'标准与技术性指导文件的编制',basicParam:'文件与标准的数量',required:TRUE,unit:'万元/份',conversion:10000,maxPrice:50,minPrice:20,defPrice:35,desc:'较复杂标准'},14:{serviceID:17,ref:'C6-3-3',name:'标准与技术性指导文件的编制',basicParam:'文件与标准的数量',required:TRUE,unit:'万元/份',conversion:10000,maxPrice:20,minPrice:10,defPrice:15,desc:'一般标准'},15:{serviceID:17,ref:'C6-3-4',name:'标准与技术性指导文件的编制',basicParam:'文件与标准的数量',required:TRUE,unit:'万元/份',conversion:10000,maxPrice:10,minPrice:5,defPrice:7.5,desc:'简单标准'},16:{serviceID:17,ref:'C6-4-1',name:'评审与验收工作',basicParam:'评审与验收次数',required:FALSE,unit:'万元/次',conversion:10000,maxPrice:20,minPrice:8,defPrice:14,desc:'大型评审'},17:{serviceID:17,ref:'C6-4-2',name:'评审与验收工作',basicParam:'评审与验收次数',required:FALSE,unit:'万元/次',conversion:10000,maxPrice:10,minPrice:5,defPrice:7.5,desc:'中型评审'},18:{serviceID:17,ref:'C6-4-3',name:'评审与验收工作',basicParam:'评审与验收次数',required:FALSE,unit:'万元/次',conversion:10000,maxPrice:6,minPrice:3,defPrice:4.5,desc:'小型评审'},19:{serviceID:17,ref:'C6-5-1',name:'培训与宣贯工作',basicParam:'项目数量',required:FALSE,unit:'万元/次',conversion:10000,maxPrice:3,minPrice:1,defPrice:2,desc:'培训与宣贯材料'},20:{serviceID:17,ref:'C6-5-2',name:'培训与宣贯工作',basicParam:'培训与宣贯次数',required:FALSE,unit:'万元/次',conversion:10000,maxPrice:1,minPrice:0.5,defPrice:0.75,desc:'组织培训与宣贯'},21:{serviceID:18,ref:'C7-1',name:'组织与调研工作',basicParam:'调研次数',required:TRUE,unit:'万元/次',conversion:10000,maxPrice:2,minPrice:1,defPrice:1.5,desc:''},22:{serviceID:18,ref:'C7-2',name:'编制大纲',basicParam:'项目数量',required:TRUE,unit:'万元/个',conversion:10000,maxPrice:3,minPrice:2,defPrice:2.5,desc:'包括技术与定额子目研究'},23:{serviceID:18,ref:'C7-3',name:'数据采集与测定',basicParam:'采集组数',required:TRUE,unit:'万元/组',conversion:10000,maxPrice:0.8,minPrice:0.2,defPrice:0.5,desc:'现场采集方式时计'},24:{serviceID:18,ref:'C7-4-1',name:'数据整理与分析',basicParam:'定额子目条数',required:TRUE,unit:'万元/条',conversion:10000,maxPrice:0.3,minPrice:0.1,defPrice:0.2,desc:'简单定额'},25:{serviceID:18,ref:'C7-4-2',name:'数据整理与分析',basicParam:'定额子目条数',required:TRUE,unit:'万元/条',conversion:10000,maxPrice:3,minPrice:0.3,defPrice:1.65,desc:'复杂定额'},26:{serviceID:18,ref:'C7-5',name:'编写定额测定报告',basicParam:'项目数量',required:TRUE,unit:'万元/份',conversion:10000,maxPrice:5,minPrice:2,defPrice:3.5,desc:''},27:{serviceID:18,ref:'C7-6-1',name:'编制定额文本和释义',basicParam:'基本费用',required:TRUE,unit:'万元/份',conversion:10000,maxPrice:1,minPrice:0.5,defPrice:0.75,desc:'20条定额子目内'},28:{serviceID:18,ref:'C7-6-2',name:'编制定额文本和释义',basicParam:'定额子目条数',required:TRUE,unit:'万元/条',conversion:10000,maxPrice:0.2,minPrice:0.1,defPrice:0.15,desc:'超过20条每增加1条'},29:{serviceID:18,ref:'C7-7-1',name:'评审与验收工作',basicParam:'评审与验收次数',required:FALSE,unit:'万元/次',conversion:10000,maxPrice:20,minPrice:8,defPrice:14,desc:'大型评审'},30:{serviceID:18,ref:'C7-7-2',name:'评审与验收工作',basicParam:'评审与验收次数',required:FALSE,unit:'万元/次',conversion:10000,maxPrice:10,minPrice:5,defPrice:7.5,desc:'中型评审'},31:{serviceID:18,ref:'C7-7-3',name:'评审与验收工作',basicParam:'评审与验收次数',required:FALSE,unit:'万元/次',conversion:10000,maxPrice:6,minPrice:3,defPrice:4.5,desc:'小型评审'},32:{serviceID:18,ref:'C7-8-1',name:'培训与宣贯工作',basicParam:'项目数量',required:FALSE,unit:'万元/次',conversion:10000,maxPrice:3,minPrice:1,defPrice:2,desc:'培训与宣贯材料'},33:{serviceID:18,ref:'C7-8-2',name:'培训与宣贯工作',basicParam:'培训与宣贯次数',required:FALSE,unit:'万元/次',conversion:10000,maxPrice:1,minPrice:0.5,defPrice:0.75,desc:'组织培训与宣贯'},34:{serviceID:19,ref:'C8-1',name:'Q≤10条',basicParam:'价格信息数量',required:TRUE,unit:'元/条',conversion:1,maxPrice:null,minPrice:null,defPrice:500,desc:''},35:{serviceID:19,ref:'C8-2',name:'10条&lt;Q≤30条',basicParam:'价格信息数量',required:TRUE,unit:'元/条',conversion:1,maxPrice:null,minPrice:null,defPrice:400,desc:''},36:{serviceID:19,ref:'C8-3',name:'30条&lt;Q≤50条',basicParam:'价格信息数量',required:TRUE,unit:'元/条',conversion:1,maxPrice:null,minPrice:null,defPrice:300,desc:''},37:{serviceID:19,ref:'C8-4',name:'50条&lt;Q≤100条',basicParam:'价格信息数量',required:TRUE,unit:'元/条',conversion:1,maxPrice:null,minPrice:null,defPrice:200,desc:''},38:{serviceID:19,ref:'C8-5',name:'Q&gt;100条',basicParam:'价格信息数量',required:TRUE,unit:'元/条',conversion:1,maxPrice:null,minPrice:null,defPrice:100,desc:''},}</v>
      </c>
    </row>
    <row r="41" spans="1:13">
      <c r="A41">
        <v>15</v>
      </c>
      <c r="C41" t="str" cm="1">
        <f t="array" ref="C41">_xlfn.TEXTJOIN(",",TRUE,IF($A$1:$A$39=A41,$L$1:$L$39,""))</f>
        <v>0,1</v>
      </c>
    </row>
    <row r="42" spans="1:13">
      <c r="A42">
        <v>16</v>
      </c>
      <c r="C42" t="str" cm="1">
        <f t="array" ref="C42">_xlfn.TEXTJOIN(",",TRUE,IF($A$1:$A$39=A42,$L$1:$L$39,""))</f>
        <v>2,3,4,5,6,7</v>
      </c>
    </row>
    <row r="43" spans="1:13">
      <c r="A43">
        <v>17</v>
      </c>
      <c r="C43" t="str" cm="1">
        <f t="array" ref="C43">_xlfn.TEXTJOIN(",",TRUE,IF($A$1:$A$39=A43,$L$1:$L$39,""))</f>
        <v>8,9,10,11,12,13,14,15,16,17,18,19,20</v>
      </c>
    </row>
    <row r="44" spans="1:13">
      <c r="A44">
        <v>18</v>
      </c>
      <c r="C44" t="str" cm="1">
        <f t="array" ref="C44">_xlfn.TEXTJOIN(",",TRUE,IF($A$1:$A$39=A44,$L$1:$L$39,""))</f>
        <v>21,22,23,24,25,26,27,28,29,30,31,32,33</v>
      </c>
    </row>
    <row r="45" spans="1:13">
      <c r="A45">
        <v>19</v>
      </c>
      <c r="C45" t="str" cm="1">
        <f t="array" ref="C45">_xlfn.TEXTJOIN(",",TRUE,IF($A$1:$A$39=A45,$L$1:$L$39,""))</f>
        <v>34,35,36,37,38</v>
      </c>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2" sqref="A2"/>
    </sheetView>
  </sheetViews>
  <sheetFormatPr defaultColWidth="9" defaultRowHeight="13.5" outlineLevelCol="7"/>
  <cols>
    <col min="2" max="2" width="41.125" customWidth="1"/>
    <col min="3" max="6" width="10.625" customWidth="1"/>
  </cols>
  <sheetData>
    <row r="1" ht="14.25" spans="1:8">
      <c r="A1" s="55" t="s">
        <v>136</v>
      </c>
      <c r="B1" s="56" t="s">
        <v>137</v>
      </c>
      <c r="C1" s="45">
        <v>600</v>
      </c>
      <c r="D1" s="45">
        <v>800</v>
      </c>
      <c r="E1" s="45">
        <f>AVERAGE(C1:D1)</f>
        <v>700</v>
      </c>
      <c r="F1" s="57">
        <v>2.3</v>
      </c>
      <c r="G1">
        <v>0</v>
      </c>
      <c r="H1" t="str">
        <f>G1&amp;":{ref:'"&amp;A1&amp;"',name:'"&amp;B1&amp;"',maxPrice:"&amp;D1&amp;",minPrice:"&amp;C1&amp;",defPrice:"&amp;E1&amp;",manageCoe:"&amp;F1&amp;"}"</f>
        <v>0:{ref:'C9-1-1',name:'技术员及其他',maxPrice:800,minPrice:600,defPrice:700,manageCoe:2.3}</v>
      </c>
    </row>
    <row r="2" ht="14.25" spans="1:8">
      <c r="A2" s="36" t="s">
        <v>138</v>
      </c>
      <c r="B2" s="58" t="s">
        <v>139</v>
      </c>
      <c r="C2" s="45">
        <v>800</v>
      </c>
      <c r="D2" s="45">
        <v>1000</v>
      </c>
      <c r="E2" s="45">
        <f t="shared" ref="E2:E8" si="0">AVERAGE(C2:D2)</f>
        <v>900</v>
      </c>
      <c r="F2" s="38">
        <v>2.3</v>
      </c>
      <c r="G2">
        <v>1</v>
      </c>
      <c r="H2" t="str">
        <f t="shared" ref="H2:H8" si="1">G2&amp;":{ref:'"&amp;A2&amp;"',name:'"&amp;B2&amp;"',maxPrice:"&amp;D2&amp;",minPrice:"&amp;C2&amp;",defPrice:"&amp;E2&amp;",manageCoe:"&amp;F2&amp;"}"</f>
        <v>1:{ref:'C9-1-2',name:'助理工程师',maxPrice:1000,minPrice:800,defPrice:900,manageCoe:2.3}</v>
      </c>
    </row>
    <row r="3" ht="14.25" spans="1:8">
      <c r="A3" s="36" t="s">
        <v>140</v>
      </c>
      <c r="B3" s="58" t="s">
        <v>141</v>
      </c>
      <c r="C3" s="45">
        <v>1000</v>
      </c>
      <c r="D3" s="45">
        <v>1500</v>
      </c>
      <c r="E3" s="45">
        <f t="shared" si="0"/>
        <v>1250</v>
      </c>
      <c r="F3" s="38">
        <v>2.2</v>
      </c>
      <c r="G3">
        <v>2</v>
      </c>
      <c r="H3" t="str">
        <f t="shared" si="1"/>
        <v>2:{ref:'C9-1-3',name:'中级工程师或二级造价工程师',maxPrice:1500,minPrice:1000,defPrice:1250,manageCoe:2.2}</v>
      </c>
    </row>
    <row r="4" ht="14.25" spans="1:8">
      <c r="A4" s="36" t="s">
        <v>142</v>
      </c>
      <c r="B4" s="58" t="s">
        <v>143</v>
      </c>
      <c r="C4" s="45">
        <v>1500</v>
      </c>
      <c r="D4" s="45">
        <v>1800</v>
      </c>
      <c r="E4" s="45">
        <f t="shared" si="0"/>
        <v>1650</v>
      </c>
      <c r="F4" s="38">
        <v>2.1</v>
      </c>
      <c r="G4">
        <v>3</v>
      </c>
      <c r="H4" t="str">
        <f t="shared" si="1"/>
        <v>3:{ref:'C9-1-4',name:'高级工程师或一级造价工程师',maxPrice:1800,minPrice:1500,defPrice:1650,manageCoe:2.1}</v>
      </c>
    </row>
    <row r="5" ht="14.25" spans="1:8">
      <c r="A5" s="36" t="s">
        <v>144</v>
      </c>
      <c r="B5" s="58" t="s">
        <v>145</v>
      </c>
      <c r="C5" s="45">
        <v>2000</v>
      </c>
      <c r="D5" s="45">
        <v>2500</v>
      </c>
      <c r="E5" s="45">
        <f t="shared" si="0"/>
        <v>2250</v>
      </c>
      <c r="F5" s="38">
        <v>2</v>
      </c>
      <c r="G5">
        <v>4</v>
      </c>
      <c r="H5" t="str">
        <f t="shared" si="1"/>
        <v>4:{ref:'C9-1-5',name:'正高级工程师或资深专家',maxPrice:2500,minPrice:2000,defPrice:2250,manageCoe:2}</v>
      </c>
    </row>
    <row r="6" ht="14.25" spans="1:8">
      <c r="A6" s="36" t="s">
        <v>146</v>
      </c>
      <c r="B6" s="58" t="s">
        <v>147</v>
      </c>
      <c r="C6" s="45">
        <v>1200</v>
      </c>
      <c r="D6" s="45">
        <v>1500</v>
      </c>
      <c r="E6" s="45">
        <f t="shared" si="0"/>
        <v>1350</v>
      </c>
      <c r="F6" s="38">
        <v>2.2</v>
      </c>
      <c r="G6">
        <v>5</v>
      </c>
      <c r="H6" t="str">
        <f t="shared" si="1"/>
        <v>5:{ref:'C9-2-1',name:'二级造价工程师且具备中级工程师资格',maxPrice:1500,minPrice:1200,defPrice:1350,manageCoe:2.2}</v>
      </c>
    </row>
    <row r="7" ht="14.25" spans="1:8">
      <c r="A7" s="36" t="s">
        <v>148</v>
      </c>
      <c r="B7" s="58" t="s">
        <v>149</v>
      </c>
      <c r="C7" s="45">
        <v>1500</v>
      </c>
      <c r="D7" s="45">
        <v>1800</v>
      </c>
      <c r="E7" s="45">
        <f t="shared" si="0"/>
        <v>1650</v>
      </c>
      <c r="F7" s="38">
        <v>2.1</v>
      </c>
      <c r="G7">
        <v>6</v>
      </c>
      <c r="H7" t="str">
        <f t="shared" si="1"/>
        <v>6:{ref:'C9-3-1',name:'一级造价工程师且具备中级工程师资格',maxPrice:1800,minPrice:1500,defPrice:1650,manageCoe:2.1}</v>
      </c>
    </row>
    <row r="8" ht="14.25" spans="1:8">
      <c r="A8" s="36" t="s">
        <v>150</v>
      </c>
      <c r="B8" s="58" t="s">
        <v>151</v>
      </c>
      <c r="C8" s="45">
        <v>1800</v>
      </c>
      <c r="D8" s="45">
        <v>2000</v>
      </c>
      <c r="E8" s="45">
        <f t="shared" si="0"/>
        <v>1900</v>
      </c>
      <c r="F8" s="38">
        <v>2.05</v>
      </c>
      <c r="G8">
        <v>7</v>
      </c>
      <c r="H8" t="str">
        <f t="shared" si="1"/>
        <v>7:{ref:'C9-3-2',name:'一级造价工程师且具备高级工程师资格',maxPrice:2000,minPrice:1800,defPrice:1900,manageCoe:2.05}</v>
      </c>
    </row>
    <row r="9" spans="1:8">
      <c r="H9" t="str">
        <f>"{"&amp;_xlfn.TEXTJOIN(",",TRUE,H1:H8)&amp;",}"</f>
        <v>{0:{ref:'C9-1-1',name:'技术员及其他',maxPrice:800,minPrice:600,defPrice:700,manageCoe:2.3},1:{ref:'C9-1-2',name:'助理工程师',maxPrice:1000,minPrice:800,defPrice:900,manageCoe:2.3},2:{ref:'C9-1-3',name:'中级工程师或二级造价工程师',maxPrice:1500,minPrice:1000,defPrice:1250,manageCoe:2.2},3:{ref:'C9-1-4',name:'高级工程师或一级造价工程师',maxPrice:1800,minPrice:1500,defPrice:1650,manageCoe:2.1},4:{ref:'C9-1-5',name:'正高级工程师或资深专家',maxPrice:2500,minPrice:2000,defPrice:2250,manageCoe:2},5:{ref:'C9-2-1',name:'二级造价工程师且具备中级工程师资格',maxPrice:1500,minPrice:1200,defPrice:1350,manageCoe:2.2},6:{ref:'C9-3-1',name:'一级造价工程师且具备中级工程师资格',maxPrice:1800,minPrice:1500,defPrice:1650,manageCoe:2.1},7:{ref:'C9-3-2',name:'一级造价工程师且具备高级工程师资格',maxPrice:2000,minPrice:1800,defPrice:1900,manageCoe:2.05},}</v>
      </c>
    </row>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9"/>
  <sheetViews>
    <sheetView workbookViewId="0">
      <selection activeCell="H36" sqref="H36"/>
    </sheetView>
  </sheetViews>
  <sheetFormatPr defaultColWidth="9" defaultRowHeight="13.5"/>
  <cols>
    <col min="2" max="2" width="41.125" customWidth="1"/>
    <col min="3" max="5" width="10.625" customWidth="1"/>
    <col min="6" max="6" width="41.125" style="42" customWidth="1"/>
  </cols>
  <sheetData>
    <row r="1" ht="14.25" spans="1:17">
      <c r="G1" t="s">
        <v>152</v>
      </c>
      <c r="H1" t="s">
        <v>153</v>
      </c>
      <c r="I1" t="s">
        <v>154</v>
      </c>
      <c r="J1" t="s">
        <v>155</v>
      </c>
      <c r="K1" t="s">
        <v>156</v>
      </c>
      <c r="L1" t="s">
        <v>157</v>
      </c>
      <c r="M1" t="s">
        <v>158</v>
      </c>
      <c r="N1" t="s">
        <v>159</v>
      </c>
      <c r="O1" t="s">
        <v>160</v>
      </c>
      <c r="P1" t="s">
        <v>161</v>
      </c>
    </row>
    <row r="2" ht="14.25" spans="1:17">
      <c r="A2" s="43" t="s">
        <v>162</v>
      </c>
      <c r="B2" s="44" t="s">
        <v>163</v>
      </c>
      <c r="C2" s="45" t="s">
        <v>24</v>
      </c>
      <c r="D2" s="45" t="s">
        <v>24</v>
      </c>
      <c r="E2" s="45">
        <v>1</v>
      </c>
      <c r="F2" s="46"/>
      <c r="G2">
        <f>ROW()-2</f>
        <v>0</v>
      </c>
      <c r="H2">
        <f>ROW()-1</f>
        <v>1</v>
      </c>
      <c r="I2" t="b">
        <v>1</v>
      </c>
      <c r="J2" t="b">
        <v>1</v>
      </c>
      <c r="K2" t="b">
        <v>0</v>
      </c>
      <c r="L2" t="b">
        <v>1</v>
      </c>
      <c r="M2" t="b">
        <v>1</v>
      </c>
      <c r="N2" t="b">
        <v>1</v>
      </c>
      <c r="O2" t="b">
        <v>1</v>
      </c>
      <c r="P2" t="b">
        <v>0</v>
      </c>
      <c r="Q2" t="str">
        <f t="shared" ref="Q2:Q20" si="0">G2&amp;":{ref:'"&amp;A2&amp;"',name:'"&amp;B2&amp;"',maxCoe:"&amp;D2&amp;",minCoe:"&amp;C2&amp;",defCoe:"&amp;E2&amp;",desc:'"&amp;F2&amp;"',isRoad:"&amp;M2&amp;",isRailway:"&amp;N2&amp;",isWaterway:"&amp;O2&amp;",mutiple:"&amp;P2&amp;",order:"&amp;H2&amp;",scale:"&amp;I2&amp;",onlyCostScale:"&amp;J2&amp;",amount:"&amp;K2&amp;",workDay:"&amp;L2&amp;"}"</f>
        <v>0:{ref:'D1',name:'全过程造价咨询',maxCoe:null,minCoe:null,defCoe:1,desc:'',isRoad:TRUE,isRailway:TRUE,isWaterway:TRUE,mutiple:FALSE,order:1,scale:TRUE,onlyCostScale:TRUE,amount:FALSE,workDay:TRUE}</v>
      </c>
    </row>
    <row r="3" ht="14.25" spans="1:17">
      <c r="A3" s="47" t="s">
        <v>164</v>
      </c>
      <c r="B3" s="48" t="s">
        <v>165</v>
      </c>
      <c r="C3" s="45" t="s">
        <v>24</v>
      </c>
      <c r="D3" s="45" t="s">
        <v>24</v>
      </c>
      <c r="E3" s="45" t="s">
        <v>24</v>
      </c>
      <c r="F3" s="49"/>
      <c r="G3">
        <f t="shared" ref="G3:G12" si="1">ROW()-2</f>
        <v>1</v>
      </c>
      <c r="H3">
        <f t="shared" ref="H3:H12" si="2">ROW()-1</f>
        <v>2</v>
      </c>
      <c r="I3" t="s">
        <v>24</v>
      </c>
      <c r="J3" t="s">
        <v>24</v>
      </c>
      <c r="K3" t="s">
        <v>24</v>
      </c>
      <c r="L3" t="s">
        <v>24</v>
      </c>
      <c r="M3" t="b">
        <v>1</v>
      </c>
      <c r="N3" t="b">
        <v>1</v>
      </c>
      <c r="O3" t="b">
        <v>1</v>
      </c>
      <c r="P3" t="b">
        <v>0</v>
      </c>
      <c r="Q3" t="str">
        <f t="shared" si="0"/>
        <v>1:{ref:'D2',name:'分阶段造价咨询',maxCoe:null,minCoe:null,defCoe:null,desc:'',isRoad:TRUE,isRailway:TRUE,isWaterway:TRUE,mutiple:FALSE,order:2,scale:null,onlyCostScale:null,amount:null,workDay:null}</v>
      </c>
    </row>
    <row r="4" ht="14.25" spans="1:17">
      <c r="A4" s="50" t="s">
        <v>166</v>
      </c>
      <c r="B4" s="51" t="s">
        <v>167</v>
      </c>
      <c r="C4" s="45" t="s">
        <v>24</v>
      </c>
      <c r="D4" s="45" t="s">
        <v>24</v>
      </c>
      <c r="E4" s="45">
        <v>0.5</v>
      </c>
      <c r="F4" s="49"/>
      <c r="G4">
        <f t="shared" si="1"/>
        <v>2</v>
      </c>
      <c r="H4">
        <f t="shared" si="2"/>
        <v>3</v>
      </c>
      <c r="I4" t="b">
        <v>1</v>
      </c>
      <c r="J4" t="b">
        <v>1</v>
      </c>
      <c r="K4" t="b">
        <v>0</v>
      </c>
      <c r="L4" t="b">
        <v>1</v>
      </c>
      <c r="M4" t="b">
        <v>1</v>
      </c>
      <c r="N4" t="b">
        <v>1</v>
      </c>
      <c r="O4" t="b">
        <v>1</v>
      </c>
      <c r="P4" t="b">
        <v>0</v>
      </c>
      <c r="Q4" t="str">
        <f t="shared" si="0"/>
        <v>2:{ref:'D2-1',name:'前期阶段造价咨询',maxCoe:null,minCoe:null,defCoe:0.5,desc:'',isRoad:TRUE,isRailway:TRUE,isWaterway:TRUE,mutiple:FALSE,order:3,scale:TRUE,onlyCostScale:TRUE,amount:FALSE,workDay:TRUE}</v>
      </c>
    </row>
    <row r="5" ht="14.25" spans="1:17">
      <c r="A5" s="50" t="s">
        <v>168</v>
      </c>
      <c r="B5" s="51" t="s">
        <v>169</v>
      </c>
      <c r="C5" s="45" t="s">
        <v>24</v>
      </c>
      <c r="D5" s="45" t="s">
        <v>24</v>
      </c>
      <c r="E5" s="45">
        <v>0.55</v>
      </c>
      <c r="F5" s="49" t="s">
        <v>170</v>
      </c>
      <c r="G5">
        <f t="shared" si="1"/>
        <v>3</v>
      </c>
      <c r="H5">
        <f t="shared" si="2"/>
        <v>4</v>
      </c>
      <c r="I5" t="b">
        <v>1</v>
      </c>
      <c r="J5" t="b">
        <v>1</v>
      </c>
      <c r="K5" t="b">
        <v>0</v>
      </c>
      <c r="L5" t="b">
        <v>1</v>
      </c>
      <c r="M5" t="b">
        <v>1</v>
      </c>
      <c r="N5" t="b">
        <v>0</v>
      </c>
      <c r="O5" t="b">
        <v>1</v>
      </c>
      <c r="P5" t="b">
        <v>0</v>
      </c>
      <c r="Q5" t="str">
        <f t="shared" si="0"/>
        <v>3:{ref:'D2-2-1',name:'实施阶段造价咨询（公路、水运）',maxCoe:null,minCoe:null,defCoe:0.55,desc:'本系数适用于公路和水运工程。',isRoad:TRUE,isRailway:FALSE,isWaterway:TRUE,mutiple:FALSE,order:4,scale:TRUE,onlyCostScale:TRUE,amount:FALSE,workDay:TRUE}</v>
      </c>
    </row>
    <row r="6" ht="14.25" spans="1:17">
      <c r="A6" s="50" t="s">
        <v>171</v>
      </c>
      <c r="B6" s="51" t="s">
        <v>172</v>
      </c>
      <c r="C6" s="45" t="s">
        <v>24</v>
      </c>
      <c r="D6" s="45" t="s">
        <v>24</v>
      </c>
      <c r="E6" s="45">
        <v>0.6</v>
      </c>
      <c r="F6" s="49" t="s">
        <v>173</v>
      </c>
      <c r="G6">
        <f t="shared" si="1"/>
        <v>4</v>
      </c>
      <c r="H6">
        <f t="shared" si="2"/>
        <v>5</v>
      </c>
      <c r="I6" t="b">
        <v>1</v>
      </c>
      <c r="J6" t="b">
        <v>1</v>
      </c>
      <c r="K6" t="b">
        <v>0</v>
      </c>
      <c r="L6" t="b">
        <v>1</v>
      </c>
      <c r="M6" t="b">
        <v>0</v>
      </c>
      <c r="N6" t="b">
        <v>1</v>
      </c>
      <c r="O6" t="b">
        <v>0</v>
      </c>
      <c r="P6" t="b">
        <v>0</v>
      </c>
      <c r="Q6" t="str">
        <f t="shared" si="0"/>
        <v>4:{ref:'D2-2-2',name:'实施阶段造价咨询（铁路）',maxCoe:null,minCoe:null,defCoe:0.6,desc:'本系数适用于铁路工程。',isRoad:FALSE,isRailway:TRUE,isWaterway:FALSE,mutiple:FALSE,order:5,scale:TRUE,onlyCostScale:TRUE,amount:FALSE,workDay:TRUE}</v>
      </c>
    </row>
    <row r="7" ht="14.25" spans="1:17">
      <c r="A7" s="47" t="s">
        <v>174</v>
      </c>
      <c r="B7" s="48" t="s">
        <v>175</v>
      </c>
      <c r="C7" s="45" t="s">
        <v>24</v>
      </c>
      <c r="D7" s="45" t="s">
        <v>24</v>
      </c>
      <c r="E7" s="45" t="s">
        <v>24</v>
      </c>
      <c r="F7" s="49"/>
      <c r="G7">
        <f t="shared" si="1"/>
        <v>5</v>
      </c>
      <c r="H7">
        <f t="shared" si="2"/>
        <v>6</v>
      </c>
      <c r="I7" t="s">
        <v>24</v>
      </c>
      <c r="J7" t="s">
        <v>24</v>
      </c>
      <c r="K7" t="s">
        <v>24</v>
      </c>
      <c r="L7" t="s">
        <v>24</v>
      </c>
      <c r="M7" t="b">
        <v>1</v>
      </c>
      <c r="N7" t="b">
        <v>1</v>
      </c>
      <c r="O7" t="b">
        <v>1</v>
      </c>
      <c r="P7" t="b">
        <v>0</v>
      </c>
      <c r="Q7" t="str">
        <f t="shared" si="0"/>
        <v>5:{ref:'D3',name:'基本造价咨询',maxCoe:null,minCoe:null,defCoe:null,desc:'',isRoad:TRUE,isRailway:TRUE,isWaterway:TRUE,mutiple:FALSE,order:6,scale:null,onlyCostScale:null,amount:null,workDay:null}</v>
      </c>
    </row>
    <row r="8" ht="23.25" spans="1:17">
      <c r="A8" s="50" t="s">
        <v>176</v>
      </c>
      <c r="B8" s="51" t="s">
        <v>177</v>
      </c>
      <c r="C8" s="45" t="s">
        <v>24</v>
      </c>
      <c r="D8" s="45" t="s">
        <v>24</v>
      </c>
      <c r="E8" s="45">
        <v>0.1</v>
      </c>
      <c r="F8" s="52" t="s">
        <v>178</v>
      </c>
      <c r="G8">
        <f t="shared" si="1"/>
        <v>6</v>
      </c>
      <c r="H8">
        <f t="shared" si="2"/>
        <v>7</v>
      </c>
      <c r="I8" t="b">
        <v>1</v>
      </c>
      <c r="J8" t="b">
        <v>1</v>
      </c>
      <c r="K8" t="b">
        <v>0</v>
      </c>
      <c r="L8" t="b">
        <v>1</v>
      </c>
      <c r="M8" t="b">
        <v>1</v>
      </c>
      <c r="N8" t="b">
        <v>1</v>
      </c>
      <c r="O8" t="b">
        <v>1</v>
      </c>
      <c r="P8" t="b">
        <v>0</v>
      </c>
      <c r="Q8" t="str">
        <f t="shared" si="0"/>
        <v>6:{ref:'D3-1',name:'投资估算',maxCoe:null,minCoe:null,defCoe:0.1,desc:'委托同一咨询人同时负责D3-1和D3-2时，D3-1和D3-2的合计调整系数为0.25。',isRoad:TRUE,isRailway:TRUE,isWaterway:TRUE,mutiple:FALSE,order:7,scale:TRUE,onlyCostScale:TRUE,amount:FALSE,workDay:TRUE}</v>
      </c>
    </row>
    <row r="9" ht="14.25" spans="1:17">
      <c r="A9" s="50" t="s">
        <v>179</v>
      </c>
      <c r="B9" s="51" t="s">
        <v>180</v>
      </c>
      <c r="C9" s="45" t="s">
        <v>24</v>
      </c>
      <c r="D9" s="45" t="s">
        <v>24</v>
      </c>
      <c r="E9" s="45">
        <v>0.2</v>
      </c>
      <c r="F9" s="53"/>
      <c r="G9">
        <f t="shared" si="1"/>
        <v>7</v>
      </c>
      <c r="H9">
        <f t="shared" si="2"/>
        <v>8</v>
      </c>
      <c r="I9" t="b">
        <v>1</v>
      </c>
      <c r="J9" t="b">
        <v>1</v>
      </c>
      <c r="K9" t="b">
        <v>0</v>
      </c>
      <c r="L9" t="b">
        <v>1</v>
      </c>
      <c r="M9" t="b">
        <v>1</v>
      </c>
      <c r="N9" t="b">
        <v>1</v>
      </c>
      <c r="O9" t="b">
        <v>1</v>
      </c>
      <c r="P9" t="b">
        <v>0</v>
      </c>
      <c r="Q9" t="str">
        <f t="shared" si="0"/>
        <v>7:{ref:'D3-2',name:'设计概算',maxCoe:null,minCoe:null,defCoe:0.2,desc:'',isRoad:TRUE,isRailway:TRUE,isWaterway:TRUE,mutiple:FALSE,order:8,scale:TRUE,onlyCostScale:TRUE,amount:FALSE,workDay:TRUE}</v>
      </c>
    </row>
    <row r="10" ht="23.25" spans="1:17">
      <c r="A10" s="50" t="s">
        <v>181</v>
      </c>
      <c r="B10" s="51" t="s">
        <v>182</v>
      </c>
      <c r="C10" s="45" t="s">
        <v>24</v>
      </c>
      <c r="D10" s="45" t="s">
        <v>24</v>
      </c>
      <c r="E10" s="45">
        <v>0.25</v>
      </c>
      <c r="F10" s="49" t="s">
        <v>183</v>
      </c>
      <c r="G10">
        <f t="shared" si="1"/>
        <v>8</v>
      </c>
      <c r="H10">
        <f t="shared" si="2"/>
        <v>9</v>
      </c>
      <c r="I10" t="b">
        <v>1</v>
      </c>
      <c r="J10" t="b">
        <v>0</v>
      </c>
      <c r="K10" t="b">
        <v>0</v>
      </c>
      <c r="L10" t="b">
        <v>1</v>
      </c>
      <c r="M10" t="b">
        <v>1</v>
      </c>
      <c r="N10" t="b">
        <v>1</v>
      </c>
      <c r="O10" t="b">
        <v>1</v>
      </c>
      <c r="P10" t="b">
        <v>0</v>
      </c>
      <c r="Q10" t="str">
        <f t="shared" si="0"/>
        <v>8:{ref:'D3-3',name:'施工图预算',maxCoe:null,minCoe:null,defCoe:0.25,desc:'委托同一咨询人同时负责D3-3和D3-4时，D3-3和D3-4的合计调整系数为0.3。',isRoad:TRUE,isRailway:TRUE,isWaterway:TRUE,mutiple:FALSE,order:9,scale:TRUE,onlyCostScale:FALSE,amount:FALSE,workDay:TRUE}</v>
      </c>
    </row>
    <row r="11" ht="14.25" spans="1:17">
      <c r="A11" s="50" t="s">
        <v>184</v>
      </c>
      <c r="B11" s="51" t="s">
        <v>185</v>
      </c>
      <c r="C11" s="45" t="s">
        <v>24</v>
      </c>
      <c r="D11" s="45" t="s">
        <v>24</v>
      </c>
      <c r="E11" s="45">
        <v>0.15</v>
      </c>
      <c r="F11" s="49"/>
      <c r="G11">
        <f t="shared" si="1"/>
        <v>9</v>
      </c>
      <c r="H11">
        <f t="shared" si="2"/>
        <v>10</v>
      </c>
      <c r="I11" t="b">
        <v>1</v>
      </c>
      <c r="J11" t="b">
        <v>0</v>
      </c>
      <c r="K11" t="b">
        <v>0</v>
      </c>
      <c r="L11" t="b">
        <v>1</v>
      </c>
      <c r="M11" t="b">
        <v>1</v>
      </c>
      <c r="N11" t="b">
        <v>1</v>
      </c>
      <c r="O11" t="b">
        <v>1</v>
      </c>
      <c r="P11" t="b">
        <v>0</v>
      </c>
      <c r="Q11" t="str">
        <f t="shared" si="0"/>
        <v>9:{ref:'D3-4',name:'招标工程量清单及清单预算（或最高投标限价）',maxCoe:null,minCoe:null,defCoe:0.15,desc:'',isRoad:TRUE,isRailway:TRUE,isWaterway:TRUE,mutiple:FALSE,order:10,scale:TRUE,onlyCostScale:FALSE,amount:FALSE,workDay:TRUE}</v>
      </c>
    </row>
    <row r="12" ht="14.25" spans="1:17">
      <c r="A12" s="50" t="s">
        <v>186</v>
      </c>
      <c r="B12" s="51" t="s">
        <v>187</v>
      </c>
      <c r="C12" s="45" t="s">
        <v>24</v>
      </c>
      <c r="D12" s="45" t="s">
        <v>24</v>
      </c>
      <c r="E12" s="45">
        <v>0.2</v>
      </c>
      <c r="F12" s="49" t="s">
        <v>173</v>
      </c>
      <c r="G12">
        <f t="shared" si="1"/>
        <v>10</v>
      </c>
      <c r="H12">
        <f t="shared" si="2"/>
        <v>11</v>
      </c>
      <c r="I12" t="b">
        <v>1</v>
      </c>
      <c r="J12" t="b">
        <v>1</v>
      </c>
      <c r="K12" t="b">
        <v>0</v>
      </c>
      <c r="L12" t="b">
        <v>1</v>
      </c>
      <c r="M12" t="b">
        <v>0</v>
      </c>
      <c r="N12" t="b">
        <v>1</v>
      </c>
      <c r="O12" t="b">
        <v>0</v>
      </c>
      <c r="P12" t="b">
        <v>0</v>
      </c>
      <c r="Q12" t="str">
        <f t="shared" si="0"/>
        <v>10:{ref:'D3-5',name:'清理概算（仅限铁路）',maxCoe:null,minCoe:null,defCoe:0.2,desc:'本系数适用于铁路工程。',isRoad:FALSE,isRailway:TRUE,isWaterway:FALSE,mutiple:FALSE,order:11,scale:TRUE,onlyCostScale:TRUE,amount:FALSE,workDay:TRUE}</v>
      </c>
    </row>
    <row r="13" ht="14.25" spans="1:17">
      <c r="A13" s="50" t="s">
        <v>188</v>
      </c>
      <c r="B13" s="51" t="s">
        <v>189</v>
      </c>
      <c r="C13" s="45" t="s">
        <v>24</v>
      </c>
      <c r="D13" s="45" t="s">
        <v>24</v>
      </c>
      <c r="E13" s="45">
        <v>0.3</v>
      </c>
      <c r="F13" s="49" t="s">
        <v>170</v>
      </c>
      <c r="G13">
        <f t="shared" ref="G13:G22" si="3">ROW()-2</f>
        <v>11</v>
      </c>
      <c r="H13">
        <f t="shared" ref="H13:H22" si="4">ROW()-1</f>
        <v>12</v>
      </c>
      <c r="I13" t="b">
        <v>1</v>
      </c>
      <c r="J13" t="b">
        <v>0</v>
      </c>
      <c r="K13" t="b">
        <v>0</v>
      </c>
      <c r="L13" t="b">
        <v>1</v>
      </c>
      <c r="M13" t="b">
        <v>1</v>
      </c>
      <c r="N13" t="b">
        <v>0</v>
      </c>
      <c r="O13" t="b">
        <v>1</v>
      </c>
      <c r="P13" t="b">
        <v>0</v>
      </c>
      <c r="Q13" t="str">
        <f t="shared" si="0"/>
        <v>11:{ref:'D3-6-1',name:'合同（工程）结算',maxCoe:null,minCoe:null,defCoe:0.3,desc:'本系数适用于公路和水运工程。',isRoad:TRUE,isRailway:FALSE,isWaterway:TRUE,mutiple:FALSE,order:12,scale:TRUE,onlyCostScale:FALSE,amount:FALSE,workDay:TRUE}</v>
      </c>
    </row>
    <row r="14" ht="14.25" spans="1:17">
      <c r="A14" s="50" t="s">
        <v>190</v>
      </c>
      <c r="B14" s="51" t="s">
        <v>189</v>
      </c>
      <c r="C14" s="45" t="s">
        <v>24</v>
      </c>
      <c r="D14" s="45" t="s">
        <v>24</v>
      </c>
      <c r="E14" s="45">
        <v>0.2</v>
      </c>
      <c r="F14" s="49" t="s">
        <v>173</v>
      </c>
      <c r="G14">
        <f t="shared" si="3"/>
        <v>12</v>
      </c>
      <c r="H14">
        <f t="shared" si="4"/>
        <v>13</v>
      </c>
      <c r="I14" t="b">
        <v>1</v>
      </c>
      <c r="J14" t="b">
        <v>0</v>
      </c>
      <c r="K14" t="b">
        <v>0</v>
      </c>
      <c r="L14" t="b">
        <v>1</v>
      </c>
      <c r="M14" t="b">
        <v>0</v>
      </c>
      <c r="N14" t="b">
        <v>1</v>
      </c>
      <c r="O14" t="b">
        <v>0</v>
      </c>
      <c r="P14" t="b">
        <v>0</v>
      </c>
      <c r="Q14" t="str">
        <f t="shared" si="0"/>
        <v>12:{ref:'D3-6-2',name:'合同（工程）结算',maxCoe:null,minCoe:null,defCoe:0.2,desc:'本系数适用于铁路工程。',isRoad:FALSE,isRailway:TRUE,isWaterway:FALSE,mutiple:FALSE,order:13,scale:TRUE,onlyCostScale:FALSE,amount:FALSE,workDay:TRUE}</v>
      </c>
    </row>
    <row r="15" ht="14.25" spans="1:17">
      <c r="A15" s="50" t="s">
        <v>191</v>
      </c>
      <c r="B15" s="51" t="s">
        <v>192</v>
      </c>
      <c r="C15" s="45" t="s">
        <v>24</v>
      </c>
      <c r="D15" s="45" t="s">
        <v>24</v>
      </c>
      <c r="E15" s="45">
        <v>0.1</v>
      </c>
      <c r="F15" s="49"/>
      <c r="G15">
        <f t="shared" si="3"/>
        <v>13</v>
      </c>
      <c r="H15">
        <f t="shared" si="4"/>
        <v>14</v>
      </c>
      <c r="I15" t="b">
        <v>1</v>
      </c>
      <c r="J15" t="b">
        <v>1</v>
      </c>
      <c r="K15" t="b">
        <v>0</v>
      </c>
      <c r="L15" t="b">
        <v>1</v>
      </c>
      <c r="M15" t="b">
        <v>1</v>
      </c>
      <c r="N15" t="b">
        <v>1</v>
      </c>
      <c r="O15" t="b">
        <v>1</v>
      </c>
      <c r="P15" t="b">
        <v>0</v>
      </c>
      <c r="Q15" t="str">
        <f t="shared" si="0"/>
        <v>13:{ref:'D3-7',name:'竣工决算',maxCoe:null,minCoe:null,defCoe:0.1,desc:'',isRoad:TRUE,isRailway:TRUE,isWaterway:TRUE,mutiple:FALSE,order:14,scale:TRUE,onlyCostScale:TRUE,amount:FALSE,workDay:TRUE}</v>
      </c>
    </row>
    <row r="16" ht="14.25" spans="1:17">
      <c r="A16" s="47" t="s">
        <v>193</v>
      </c>
      <c r="B16" s="54" t="s">
        <v>194</v>
      </c>
      <c r="C16" s="45" t="s">
        <v>24</v>
      </c>
      <c r="D16" s="45" t="s">
        <v>24</v>
      </c>
      <c r="E16" s="45" t="s">
        <v>24</v>
      </c>
      <c r="F16" s="49"/>
      <c r="G16">
        <f t="shared" si="3"/>
        <v>14</v>
      </c>
      <c r="H16">
        <f t="shared" si="4"/>
        <v>15</v>
      </c>
      <c r="I16" t="s">
        <v>24</v>
      </c>
      <c r="J16" t="s">
        <v>24</v>
      </c>
      <c r="K16" t="s">
        <v>24</v>
      </c>
      <c r="L16" t="s">
        <v>24</v>
      </c>
      <c r="M16" t="b">
        <v>1</v>
      </c>
      <c r="N16" t="b">
        <v>1</v>
      </c>
      <c r="O16" t="b">
        <v>1</v>
      </c>
      <c r="P16" t="b">
        <v>0</v>
      </c>
      <c r="Q16" t="str">
        <f t="shared" si="0"/>
        <v>14:{ref:'D4',name:'专项造价咨询',maxCoe:null,minCoe:null,defCoe:null,desc:'',isRoad:TRUE,isRailway:TRUE,isWaterway:TRUE,mutiple:FALSE,order:15,scale:null,onlyCostScale:null,amount:null,workDay:null}</v>
      </c>
    </row>
    <row r="17" ht="14.25" spans="1:17">
      <c r="A17" s="50" t="s">
        <v>195</v>
      </c>
      <c r="B17" s="51" t="s">
        <v>196</v>
      </c>
      <c r="C17" s="45" t="s">
        <v>24</v>
      </c>
      <c r="D17" s="45" t="s">
        <v>24</v>
      </c>
      <c r="E17" s="45">
        <v>1</v>
      </c>
      <c r="F17" s="49" t="s">
        <v>197</v>
      </c>
      <c r="G17">
        <f t="shared" si="3"/>
        <v>15</v>
      </c>
      <c r="H17">
        <f t="shared" si="4"/>
        <v>16</v>
      </c>
      <c r="I17" t="b">
        <v>0</v>
      </c>
      <c r="J17" t="s">
        <v>24</v>
      </c>
      <c r="K17" t="b">
        <v>1</v>
      </c>
      <c r="L17" t="b">
        <v>1</v>
      </c>
      <c r="M17" t="b">
        <v>1</v>
      </c>
      <c r="N17" t="b">
        <v>1</v>
      </c>
      <c r="O17" t="b">
        <v>1</v>
      </c>
      <c r="P17" t="b">
        <v>0</v>
      </c>
      <c r="Q17" t="str">
        <f t="shared" si="0"/>
        <v>15:{ref:'D4-1',name:'工程造价顾问',maxCoe:null,minCoe:null,defCoe:1,desc:'本表系数适用于采用工作量计价法基准预算的调整系数。',isRoad:TRUE,isRailway:TRUE,isWaterway:TRUE,mutiple:FALSE,order:16,scale:FALSE,onlyCostScale:null,amount:TRUE,workDay:TRUE}</v>
      </c>
    </row>
    <row r="18" ht="14.25" spans="1:17">
      <c r="A18" s="50" t="s">
        <v>198</v>
      </c>
      <c r="B18" s="51" t="s">
        <v>199</v>
      </c>
      <c r="C18" s="45" t="s">
        <v>24</v>
      </c>
      <c r="D18" s="45" t="s">
        <v>24</v>
      </c>
      <c r="E18" s="45">
        <v>1</v>
      </c>
      <c r="F18" s="49"/>
      <c r="G18">
        <f t="shared" si="3"/>
        <v>16</v>
      </c>
      <c r="H18">
        <f t="shared" si="4"/>
        <v>17</v>
      </c>
      <c r="I18" t="b">
        <v>0</v>
      </c>
      <c r="J18" t="s">
        <v>24</v>
      </c>
      <c r="K18" t="b">
        <v>1</v>
      </c>
      <c r="L18" t="b">
        <v>1</v>
      </c>
      <c r="M18" t="b">
        <v>1</v>
      </c>
      <c r="N18" t="b">
        <v>1</v>
      </c>
      <c r="O18" t="b">
        <v>1</v>
      </c>
      <c r="P18" t="b">
        <v>0</v>
      </c>
      <c r="Q18" t="str">
        <f t="shared" si="0"/>
        <v>16:{ref:'D4-2',name:'造价政策制（修）订',maxCoe:null,minCoe:null,defCoe:1,desc:'',isRoad:TRUE,isRailway:TRUE,isWaterway:TRUE,mutiple:FALSE,order:17,scale:FALSE,onlyCostScale:null,amount:TRUE,workDay:TRUE}</v>
      </c>
    </row>
    <row r="19" ht="14.25" spans="1:17">
      <c r="A19" s="50" t="s">
        <v>200</v>
      </c>
      <c r="B19" s="51" t="s">
        <v>201</v>
      </c>
      <c r="C19" s="45" t="s">
        <v>24</v>
      </c>
      <c r="D19" s="45" t="s">
        <v>24</v>
      </c>
      <c r="E19" s="45">
        <v>1</v>
      </c>
      <c r="F19" s="49"/>
      <c r="G19">
        <f t="shared" si="3"/>
        <v>17</v>
      </c>
      <c r="H19">
        <f t="shared" si="4"/>
        <v>18</v>
      </c>
      <c r="I19" t="b">
        <v>0</v>
      </c>
      <c r="J19" t="s">
        <v>24</v>
      </c>
      <c r="K19" t="b">
        <v>1</v>
      </c>
      <c r="L19" t="b">
        <v>1</v>
      </c>
      <c r="M19" t="b">
        <v>1</v>
      </c>
      <c r="N19" t="b">
        <v>1</v>
      </c>
      <c r="O19" t="b">
        <v>1</v>
      </c>
      <c r="P19" t="b">
        <v>0</v>
      </c>
      <c r="Q19" t="str">
        <f t="shared" si="0"/>
        <v>17:{ref:'D4-3',name:'造价科学与技术研究',maxCoe:null,minCoe:null,defCoe:1,desc:'',isRoad:TRUE,isRailway:TRUE,isWaterway:TRUE,mutiple:FALSE,order:18,scale:FALSE,onlyCostScale:null,amount:TRUE,workDay:TRUE}</v>
      </c>
    </row>
    <row r="20" ht="14.25" spans="1:17">
      <c r="A20" s="50" t="s">
        <v>202</v>
      </c>
      <c r="B20" s="51" t="s">
        <v>203</v>
      </c>
      <c r="C20" s="45" t="s">
        <v>24</v>
      </c>
      <c r="D20" s="45" t="s">
        <v>24</v>
      </c>
      <c r="E20" s="45">
        <v>1</v>
      </c>
      <c r="F20" s="49"/>
      <c r="G20">
        <f t="shared" si="3"/>
        <v>18</v>
      </c>
      <c r="H20">
        <f t="shared" si="4"/>
        <v>19</v>
      </c>
      <c r="I20" t="b">
        <v>0</v>
      </c>
      <c r="J20" t="s">
        <v>24</v>
      </c>
      <c r="K20" t="b">
        <v>1</v>
      </c>
      <c r="L20" t="b">
        <v>1</v>
      </c>
      <c r="M20" t="b">
        <v>1</v>
      </c>
      <c r="N20" t="b">
        <v>1</v>
      </c>
      <c r="O20" t="b">
        <v>1</v>
      </c>
      <c r="P20" t="b">
        <v>0</v>
      </c>
      <c r="Q20" t="str">
        <f t="shared" si="0"/>
        <v>18:{ref:'D4-4',name:'定额测定',maxCoe:null,minCoe:null,defCoe:1,desc:'',isRoad:TRUE,isRailway:TRUE,isWaterway:TRUE,mutiple:FALSE,order:19,scale:FALSE,onlyCostScale:null,amount:TRUE,workDay:TRUE}</v>
      </c>
    </row>
    <row r="21" ht="14.25" spans="1:17">
      <c r="A21" s="50" t="s">
        <v>204</v>
      </c>
      <c r="B21" s="51" t="s">
        <v>205</v>
      </c>
      <c r="C21" s="45" t="s">
        <v>24</v>
      </c>
      <c r="D21" s="45" t="s">
        <v>24</v>
      </c>
      <c r="E21" s="45">
        <v>1</v>
      </c>
      <c r="F21" s="49"/>
      <c r="G21">
        <f t="shared" si="3"/>
        <v>19</v>
      </c>
      <c r="H21">
        <f t="shared" si="4"/>
        <v>20</v>
      </c>
      <c r="I21" t="b">
        <v>0</v>
      </c>
      <c r="J21" t="s">
        <v>24</v>
      </c>
      <c r="K21" t="b">
        <v>1</v>
      </c>
      <c r="L21" t="b">
        <v>1</v>
      </c>
      <c r="M21" t="b">
        <v>1</v>
      </c>
      <c r="N21" t="b">
        <v>1</v>
      </c>
      <c r="O21" t="b">
        <v>1</v>
      </c>
      <c r="P21" t="b">
        <v>0</v>
      </c>
      <c r="Q21" t="str">
        <f t="shared" ref="Q21:Q38" si="5">G21&amp;":{ref:'"&amp;A21&amp;"',name:'"&amp;B21&amp;"',maxCoe:"&amp;D21&amp;",minCoe:"&amp;C21&amp;",defCoe:"&amp;E21&amp;",desc:'"&amp;F21&amp;"',isRoad:"&amp;M21&amp;",isRailway:"&amp;N21&amp;",isWaterway:"&amp;O21&amp;",mutiple:"&amp;P21&amp;",order:"&amp;H21&amp;",scale:"&amp;I21&amp;",onlyCostScale:"&amp;J21&amp;",amount:"&amp;K21&amp;",workDay:"&amp;L21&amp;"}"</f>
        <v>19:{ref:'D4-5',name:'造价信息咨询',maxCoe:null,minCoe:null,defCoe:1,desc:'',isRoad:TRUE,isRailway:TRUE,isWaterway:TRUE,mutiple:FALSE,order:20,scale:FALSE,onlyCostScale:null,amount:TRUE,workDay:TRUE}</v>
      </c>
    </row>
    <row r="22" ht="14.25" spans="1:17">
      <c r="A22" s="50" t="s">
        <v>206</v>
      </c>
      <c r="B22" s="51" t="s">
        <v>207</v>
      </c>
      <c r="C22" s="45" t="s">
        <v>24</v>
      </c>
      <c r="D22" s="45" t="s">
        <v>24</v>
      </c>
      <c r="E22" s="45">
        <v>0.5</v>
      </c>
      <c r="F22" s="49" t="s">
        <v>208</v>
      </c>
      <c r="G22">
        <f t="shared" si="3"/>
        <v>20</v>
      </c>
      <c r="H22">
        <f t="shared" si="4"/>
        <v>21</v>
      </c>
      <c r="I22" t="b">
        <v>1</v>
      </c>
      <c r="J22" t="b">
        <v>0</v>
      </c>
      <c r="K22" t="b">
        <v>0</v>
      </c>
      <c r="L22" t="b">
        <v>1</v>
      </c>
      <c r="M22" t="b">
        <v>1</v>
      </c>
      <c r="N22" t="b">
        <v>1</v>
      </c>
      <c r="O22" t="b">
        <v>1</v>
      </c>
      <c r="P22" t="b">
        <v>0</v>
      </c>
      <c r="Q22" t="str">
        <f t="shared" si="5"/>
        <v>20:{ref:'D4-6',name:'造价鉴定',maxCoe:null,minCoe:null,defCoe:0.5,desc:'本表系数适用于采用规模计价法基准预算的调整系数。',isRoad:TRUE,isRailway:TRUE,isWaterway:TRUE,mutiple:FALSE,order:21,scale:TRUE,onlyCostScale:FALSE,amount:FALSE,workDay:TRUE}</v>
      </c>
    </row>
    <row r="23" ht="14.25" spans="1:17">
      <c r="A23" s="50" t="s">
        <v>209</v>
      </c>
      <c r="B23" s="51" t="s">
        <v>210</v>
      </c>
      <c r="C23" s="45" t="s">
        <v>24</v>
      </c>
      <c r="D23" s="45" t="s">
        <v>24</v>
      </c>
      <c r="E23" s="45">
        <v>0.1</v>
      </c>
      <c r="F23" s="49"/>
      <c r="G23">
        <f t="shared" ref="G23:G32" si="6">ROW()-2</f>
        <v>21</v>
      </c>
      <c r="H23">
        <f t="shared" ref="H23:H32" si="7">ROW()-1</f>
        <v>22</v>
      </c>
      <c r="I23" t="b">
        <v>1</v>
      </c>
      <c r="J23" t="b">
        <v>0</v>
      </c>
      <c r="K23" t="b">
        <v>0</v>
      </c>
      <c r="L23" t="b">
        <v>1</v>
      </c>
      <c r="M23" t="b">
        <v>1</v>
      </c>
      <c r="N23" t="b">
        <v>1</v>
      </c>
      <c r="O23" t="b">
        <v>1</v>
      </c>
      <c r="P23" t="b">
        <v>0</v>
      </c>
      <c r="Q23" t="str">
        <f t="shared" si="5"/>
        <v>21:{ref:'D4-7',name:'工程成本测算',maxCoe:null,minCoe:null,defCoe:0.1,desc:'',isRoad:TRUE,isRailway:TRUE,isWaterway:TRUE,mutiple:FALSE,order:22,scale:TRUE,onlyCostScale:FALSE,amount:FALSE,workDay:TRUE}</v>
      </c>
    </row>
    <row r="24" ht="14.25" spans="1:17">
      <c r="A24" s="50" t="s">
        <v>211</v>
      </c>
      <c r="B24" s="51" t="s">
        <v>212</v>
      </c>
      <c r="C24" s="45" t="s">
        <v>24</v>
      </c>
      <c r="D24" s="45" t="s">
        <v>24</v>
      </c>
      <c r="E24" s="45">
        <v>0.1</v>
      </c>
      <c r="F24" s="49"/>
      <c r="G24">
        <f t="shared" si="6"/>
        <v>22</v>
      </c>
      <c r="H24">
        <f t="shared" si="7"/>
        <v>23</v>
      </c>
      <c r="I24" t="b">
        <v>1</v>
      </c>
      <c r="J24" t="b">
        <v>0</v>
      </c>
      <c r="K24" t="b">
        <v>0</v>
      </c>
      <c r="L24" t="b">
        <v>1</v>
      </c>
      <c r="M24" t="b">
        <v>1</v>
      </c>
      <c r="N24" t="b">
        <v>1</v>
      </c>
      <c r="O24" t="b">
        <v>1</v>
      </c>
      <c r="P24" t="b">
        <v>0</v>
      </c>
      <c r="Q24" t="str">
        <f t="shared" si="5"/>
        <v>22:{ref:'D4-8',name:'工程成本核算',maxCoe:null,minCoe:null,defCoe:0.1,desc:'',isRoad:TRUE,isRailway:TRUE,isWaterway:TRUE,mutiple:FALSE,order:23,scale:TRUE,onlyCostScale:FALSE,amount:FALSE,workDay:TRUE}</v>
      </c>
    </row>
    <row r="25" customFormat="1" ht="14.25" spans="1:17">
      <c r="A25" s="50" t="s">
        <v>213</v>
      </c>
      <c r="B25" s="51" t="s">
        <v>214</v>
      </c>
      <c r="C25" s="45" t="s">
        <v>24</v>
      </c>
      <c r="D25" s="45" t="s">
        <v>24</v>
      </c>
      <c r="E25" s="45">
        <v>0.2</v>
      </c>
      <c r="F25" s="49"/>
      <c r="G25">
        <f t="shared" si="6"/>
        <v>23</v>
      </c>
      <c r="H25">
        <f t="shared" si="7"/>
        <v>24</v>
      </c>
      <c r="I25" t="b">
        <v>1</v>
      </c>
      <c r="J25" t="b">
        <v>0</v>
      </c>
      <c r="K25" t="b">
        <v>0</v>
      </c>
      <c r="L25" t="b">
        <v>1</v>
      </c>
      <c r="M25" t="b">
        <v>1</v>
      </c>
      <c r="N25" t="b">
        <v>1</v>
      </c>
      <c r="O25" t="b">
        <v>1</v>
      </c>
      <c r="P25" t="b">
        <v>0</v>
      </c>
      <c r="Q25" t="str">
        <f t="shared" si="5"/>
        <v>23:{ref:'D4-9',name:'计算工程量',maxCoe:null,minCoe:null,defCoe:0.2,desc:'',isRoad:TRUE,isRailway:TRUE,isWaterway:TRUE,mutiple:FALSE,order:24,scale:TRUE,onlyCostScale:FALSE,amount:FALSE,workDay:TRUE}</v>
      </c>
    </row>
    <row r="26" customFormat="1" ht="14.25" spans="1:17">
      <c r="A26" s="50" t="s">
        <v>215</v>
      </c>
      <c r="B26" s="51" t="s">
        <v>216</v>
      </c>
      <c r="C26" s="45" t="s">
        <v>24</v>
      </c>
      <c r="D26" s="45" t="s">
        <v>24</v>
      </c>
      <c r="E26" s="45">
        <v>0.5</v>
      </c>
      <c r="F26" s="49"/>
      <c r="G26">
        <f t="shared" si="6"/>
        <v>24</v>
      </c>
      <c r="H26">
        <f t="shared" si="7"/>
        <v>25</v>
      </c>
      <c r="I26" t="b">
        <v>1</v>
      </c>
      <c r="J26" t="b">
        <v>0</v>
      </c>
      <c r="K26" t="b">
        <v>0</v>
      </c>
      <c r="L26" t="b">
        <v>1</v>
      </c>
      <c r="M26" t="b">
        <v>1</v>
      </c>
      <c r="N26" t="b">
        <v>1</v>
      </c>
      <c r="O26" t="b">
        <v>1</v>
      </c>
      <c r="P26" t="b">
        <v>0</v>
      </c>
      <c r="Q26" t="str">
        <f t="shared" si="5"/>
        <v>24:{ref:'D4-10',name:'工程变更费用咨询',maxCoe:null,minCoe:null,defCoe:0.5,desc:'',isRoad:TRUE,isRailway:TRUE,isWaterway:TRUE,mutiple:FALSE,order:25,scale:TRUE,onlyCostScale:FALSE,amount:FALSE,workDay:TRUE}</v>
      </c>
    </row>
    <row r="27" ht="14.25" spans="1:17">
      <c r="A27" s="50" t="s">
        <v>217</v>
      </c>
      <c r="B27" s="51" t="s">
        <v>218</v>
      </c>
      <c r="C27" s="45">
        <v>0.1</v>
      </c>
      <c r="D27" s="45">
        <v>0.2</v>
      </c>
      <c r="E27" s="45">
        <v>0.15</v>
      </c>
      <c r="F27" s="49"/>
      <c r="G27">
        <f t="shared" si="6"/>
        <v>25</v>
      </c>
      <c r="H27">
        <f t="shared" si="7"/>
        <v>26</v>
      </c>
      <c r="I27" t="b">
        <v>1</v>
      </c>
      <c r="J27" t="b">
        <v>1</v>
      </c>
      <c r="K27" t="b">
        <v>0</v>
      </c>
      <c r="L27" t="b">
        <v>1</v>
      </c>
      <c r="M27" t="b">
        <v>1</v>
      </c>
      <c r="N27" t="b">
        <v>1</v>
      </c>
      <c r="O27" t="b">
        <v>1</v>
      </c>
      <c r="P27" t="b">
        <v>0</v>
      </c>
      <c r="Q27" t="str">
        <f t="shared" si="5"/>
        <v>25:{ref:'D4-11',name:'调整估算',maxCoe:0.2,minCoe:0.1,defCoe:0.15,desc:'',isRoad:TRUE,isRailway:TRUE,isWaterway:TRUE,mutiple:FALSE,order:26,scale:TRUE,onlyCostScale:TRUE,amount:FALSE,workDay:TRUE}</v>
      </c>
    </row>
    <row r="28" ht="23.25" spans="1:17">
      <c r="A28" s="50" t="s">
        <v>219</v>
      </c>
      <c r="B28" s="51" t="s">
        <v>220</v>
      </c>
      <c r="C28" s="45">
        <v>0.15</v>
      </c>
      <c r="D28" s="45">
        <v>0.3</v>
      </c>
      <c r="E28" s="45">
        <v>0.225</v>
      </c>
      <c r="F28" s="49" t="s">
        <v>221</v>
      </c>
      <c r="G28">
        <f t="shared" si="6"/>
        <v>26</v>
      </c>
      <c r="H28">
        <f t="shared" si="7"/>
        <v>27</v>
      </c>
      <c r="I28" t="b">
        <v>1</v>
      </c>
      <c r="J28" t="b">
        <v>1</v>
      </c>
      <c r="K28" t="b">
        <v>0</v>
      </c>
      <c r="L28" t="b">
        <v>1</v>
      </c>
      <c r="M28" t="b">
        <v>1</v>
      </c>
      <c r="N28" t="b">
        <v>1</v>
      </c>
      <c r="O28" t="b">
        <v>1</v>
      </c>
      <c r="P28" t="b">
        <v>0</v>
      </c>
      <c r="Q28" t="str">
        <f t="shared" si="5"/>
        <v>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v>
      </c>
    </row>
    <row r="29" ht="23.25" spans="1:17">
      <c r="A29" s="50" t="s">
        <v>222</v>
      </c>
      <c r="B29" s="51" t="s">
        <v>223</v>
      </c>
      <c r="C29" s="45" t="s">
        <v>24</v>
      </c>
      <c r="D29" s="45" t="s">
        <v>24</v>
      </c>
      <c r="E29" s="45" t="s">
        <v>24</v>
      </c>
      <c r="F29" s="49" t="s">
        <v>224</v>
      </c>
      <c r="G29">
        <f t="shared" si="6"/>
        <v>27</v>
      </c>
      <c r="H29">
        <f t="shared" si="7"/>
        <v>28</v>
      </c>
      <c r="I29" t="b">
        <v>0</v>
      </c>
      <c r="J29" t="s">
        <v>24</v>
      </c>
      <c r="K29" t="b">
        <v>0</v>
      </c>
      <c r="L29" t="b">
        <v>1</v>
      </c>
      <c r="M29" t="b">
        <v>1</v>
      </c>
      <c r="N29" t="b">
        <v>1</v>
      </c>
      <c r="O29" t="b">
        <v>1</v>
      </c>
      <c r="P29" t="b">
        <v>0</v>
      </c>
      <c r="Q29" t="str">
        <f t="shared" si="5"/>
        <v>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v>
      </c>
    </row>
    <row r="30" ht="14.25" spans="1:17">
      <c r="A30" s="50" t="s">
        <v>225</v>
      </c>
      <c r="B30" s="51" t="s">
        <v>226</v>
      </c>
      <c r="C30" s="45" t="s">
        <v>24</v>
      </c>
      <c r="D30" s="45" t="s">
        <v>24</v>
      </c>
      <c r="E30" s="45" t="s">
        <v>24</v>
      </c>
      <c r="F30" s="49" t="s">
        <v>227</v>
      </c>
      <c r="G30">
        <f t="shared" si="6"/>
        <v>28</v>
      </c>
      <c r="H30">
        <f t="shared" si="7"/>
        <v>29</v>
      </c>
      <c r="I30" t="b">
        <v>0</v>
      </c>
      <c r="J30" t="s">
        <v>24</v>
      </c>
      <c r="K30" t="b">
        <v>0</v>
      </c>
      <c r="L30" t="b">
        <v>1</v>
      </c>
      <c r="M30" t="b">
        <v>1</v>
      </c>
      <c r="N30" t="b">
        <v>1</v>
      </c>
      <c r="O30" t="b">
        <v>1</v>
      </c>
      <c r="P30" t="b">
        <v>0</v>
      </c>
      <c r="Q30" t="str">
        <f t="shared" si="5"/>
        <v>28:{ref:'D4-14',name:'其他专项咨询',maxCoe:null,minCoe:null,defCoe:null,desc:'可参照相同或相似服务的系数。',isRoad:TRUE,isRailway:TRUE,isWaterway:TRUE,mutiple:FALSE,order:29,scale:FALSE,onlyCostScale:null,amount:FALSE,workDay:TRUE}</v>
      </c>
    </row>
    <row r="31" ht="23.25" spans="1:17">
      <c r="A31" s="50" t="s">
        <v>228</v>
      </c>
      <c r="B31" s="51" t="s">
        <v>229</v>
      </c>
      <c r="C31" s="45" t="s">
        <v>24</v>
      </c>
      <c r="D31" s="45" t="s">
        <v>24</v>
      </c>
      <c r="E31" s="45">
        <v>0.04</v>
      </c>
      <c r="F31" s="52" t="s">
        <v>178</v>
      </c>
      <c r="G31">
        <f t="shared" si="6"/>
        <v>29</v>
      </c>
      <c r="H31">
        <f t="shared" si="7"/>
        <v>30</v>
      </c>
      <c r="I31" t="b">
        <v>1</v>
      </c>
      <c r="J31" t="b">
        <v>1</v>
      </c>
      <c r="K31" t="b">
        <v>0</v>
      </c>
      <c r="L31" t="b">
        <v>1</v>
      </c>
      <c r="M31" t="b">
        <v>1</v>
      </c>
      <c r="N31" t="b">
        <v>1</v>
      </c>
      <c r="O31" t="b">
        <v>1</v>
      </c>
      <c r="P31" t="b">
        <v>1</v>
      </c>
      <c r="Q31" t="str">
        <f t="shared" si="5"/>
        <v>29:{ref:'D4-15-1',name:'造价数据测试验证(估算)',maxCoe:null,minCoe:null,defCoe:0.04,desc:'委托同一咨询人同时负责D3-1和D3-2时，D3-1和D3-2的合计调整系数为0.25。',isRoad:TRUE,isRailway:TRUE,isWaterway:TRUE,mutiple:TRUE,order:30,scale:TRUE,onlyCostScale:TRUE,amount:FALSE,workDay:TRUE}</v>
      </c>
    </row>
    <row r="32" ht="14.25" spans="1:17">
      <c r="A32" s="50" t="s">
        <v>230</v>
      </c>
      <c r="B32" s="51" t="s">
        <v>231</v>
      </c>
      <c r="C32" s="45" t="s">
        <v>24</v>
      </c>
      <c r="D32" s="45" t="s">
        <v>24</v>
      </c>
      <c r="E32" s="45">
        <v>0.08</v>
      </c>
      <c r="F32" s="53"/>
      <c r="G32">
        <f t="shared" si="6"/>
        <v>30</v>
      </c>
      <c r="H32">
        <f t="shared" si="7"/>
        <v>31</v>
      </c>
      <c r="I32" t="b">
        <v>1</v>
      </c>
      <c r="J32" t="b">
        <v>1</v>
      </c>
      <c r="K32" t="b">
        <v>0</v>
      </c>
      <c r="L32" t="b">
        <v>1</v>
      </c>
      <c r="M32" t="b">
        <v>1</v>
      </c>
      <c r="N32" t="b">
        <v>1</v>
      </c>
      <c r="O32" t="b">
        <v>1</v>
      </c>
      <c r="P32" t="b">
        <v>1</v>
      </c>
      <c r="Q32" t="str">
        <f t="shared" si="5"/>
        <v>30:{ref:'D4-15-2',name:'造价数据测试验证(概算)',maxCoe:null,minCoe:null,defCoe:0.08,desc:'',isRoad:TRUE,isRailway:TRUE,isWaterway:TRUE,mutiple:TRUE,order:31,scale:TRUE,onlyCostScale:TRUE,amount:FALSE,workDay:TRUE}</v>
      </c>
    </row>
    <row r="33" ht="23.25" spans="1:17">
      <c r="A33" s="50" t="s">
        <v>232</v>
      </c>
      <c r="B33" s="51" t="s">
        <v>233</v>
      </c>
      <c r="C33" s="45" t="s">
        <v>24</v>
      </c>
      <c r="D33" s="45" t="s">
        <v>24</v>
      </c>
      <c r="E33" s="45">
        <v>0.1</v>
      </c>
      <c r="F33" s="49" t="s">
        <v>183</v>
      </c>
      <c r="G33">
        <f t="shared" ref="G33:G38" si="8">ROW()-2</f>
        <v>31</v>
      </c>
      <c r="H33">
        <f t="shared" ref="H33:H38" si="9">ROW()-1</f>
        <v>32</v>
      </c>
      <c r="I33" t="b">
        <v>1</v>
      </c>
      <c r="J33" t="b">
        <v>0</v>
      </c>
      <c r="K33" t="b">
        <v>0</v>
      </c>
      <c r="L33" t="b">
        <v>1</v>
      </c>
      <c r="M33" t="b">
        <v>1</v>
      </c>
      <c r="N33" t="b">
        <v>1</v>
      </c>
      <c r="O33" t="b">
        <v>1</v>
      </c>
      <c r="P33" t="b">
        <v>1</v>
      </c>
      <c r="Q33" t="str">
        <f t="shared" si="5"/>
        <v>31:{ref:'D4-15-3',name:'造价数据测试验证(施工图预算)',maxCoe:null,minCoe:null,defCoe:0.1,desc:'委托同一咨询人同时负责D3-3和D3-4时，D3-3和D3-4的合计调整系数为0.3。',isRoad:TRUE,isRailway:TRUE,isWaterway:TRUE,mutiple:TRUE,order:32,scale:TRUE,onlyCostScale:FALSE,amount:FALSE,workDay:TRUE}</v>
      </c>
    </row>
    <row r="34" ht="14.25" spans="1:17">
      <c r="A34" s="50" t="s">
        <v>234</v>
      </c>
      <c r="B34" s="51" t="s">
        <v>235</v>
      </c>
      <c r="C34" s="45" t="s">
        <v>24</v>
      </c>
      <c r="D34" s="45" t="s">
        <v>24</v>
      </c>
      <c r="E34" s="45">
        <v>0.06</v>
      </c>
      <c r="F34" s="49"/>
      <c r="G34">
        <f t="shared" si="8"/>
        <v>32</v>
      </c>
      <c r="H34">
        <f t="shared" si="9"/>
        <v>33</v>
      </c>
      <c r="I34" t="b">
        <v>1</v>
      </c>
      <c r="J34" t="b">
        <v>0</v>
      </c>
      <c r="K34" t="b">
        <v>0</v>
      </c>
      <c r="L34" t="b">
        <v>1</v>
      </c>
      <c r="M34" t="b">
        <v>1</v>
      </c>
      <c r="N34" t="b">
        <v>1</v>
      </c>
      <c r="O34" t="b">
        <v>1</v>
      </c>
      <c r="P34" t="b">
        <v>1</v>
      </c>
      <c r="Q34" t="str">
        <f t="shared" si="5"/>
        <v>32:{ref:'D4-15-4',name:'造价数据测试验证(招标工程量清单及清单预算（或最高投标限价）)',maxCoe:null,minCoe:null,defCoe:0.06,desc:'',isRoad:TRUE,isRailway:TRUE,isWaterway:TRUE,mutiple:TRUE,order:33,scale:TRUE,onlyCostScale:FALSE,amount:FALSE,workDay:TRUE}</v>
      </c>
    </row>
    <row r="35" ht="14.25" spans="1:17">
      <c r="A35" s="50" t="s">
        <v>236</v>
      </c>
      <c r="B35" s="51" t="s">
        <v>237</v>
      </c>
      <c r="C35" s="45" t="s">
        <v>24</v>
      </c>
      <c r="D35" s="45" t="s">
        <v>24</v>
      </c>
      <c r="E35" s="45">
        <v>0.08</v>
      </c>
      <c r="F35" s="49" t="s">
        <v>173</v>
      </c>
      <c r="G35">
        <f t="shared" si="8"/>
        <v>33</v>
      </c>
      <c r="H35">
        <f t="shared" si="9"/>
        <v>34</v>
      </c>
      <c r="I35" t="b">
        <v>1</v>
      </c>
      <c r="J35" t="b">
        <v>1</v>
      </c>
      <c r="K35" t="b">
        <v>0</v>
      </c>
      <c r="L35" t="b">
        <v>1</v>
      </c>
      <c r="M35" t="b">
        <v>0</v>
      </c>
      <c r="N35" t="b">
        <v>1</v>
      </c>
      <c r="O35" t="b">
        <v>0</v>
      </c>
      <c r="P35" t="b">
        <v>1</v>
      </c>
      <c r="Q35" t="str">
        <f t="shared" si="5"/>
        <v>33:{ref:'D4-15-5',name:'造价数据测试验证(清理概算（仅限铁路）)',maxCoe:null,minCoe:null,defCoe:0.08,desc:'本系数适用于铁路工程。',isRoad:FALSE,isRailway:TRUE,isWaterway:FALSE,mutiple:TRUE,order:34,scale:TRUE,onlyCostScale:TRUE,amount:FALSE,workDay:TRUE}</v>
      </c>
    </row>
    <row r="36" ht="14.25" spans="1:17">
      <c r="A36" s="50" t="s">
        <v>238</v>
      </c>
      <c r="B36" s="51" t="s">
        <v>239</v>
      </c>
      <c r="C36" s="45" t="s">
        <v>24</v>
      </c>
      <c r="D36" s="45" t="s">
        <v>24</v>
      </c>
      <c r="E36" s="45">
        <v>0.12</v>
      </c>
      <c r="F36" s="49" t="s">
        <v>170</v>
      </c>
      <c r="G36">
        <f t="shared" si="8"/>
        <v>34</v>
      </c>
      <c r="H36">
        <f t="shared" si="9"/>
        <v>35</v>
      </c>
      <c r="I36" t="b">
        <v>1</v>
      </c>
      <c r="J36" t="b">
        <v>0</v>
      </c>
      <c r="K36" t="b">
        <v>0</v>
      </c>
      <c r="L36" t="b">
        <v>1</v>
      </c>
      <c r="M36" t="b">
        <v>1</v>
      </c>
      <c r="N36" t="b">
        <v>0</v>
      </c>
      <c r="O36" t="b">
        <v>1</v>
      </c>
      <c r="P36" t="b">
        <v>1</v>
      </c>
      <c r="Q36" t="str">
        <f t="shared" si="5"/>
        <v>34:{ref:'D4-15-6',name:'造价数据测试验证(合同（工程）结算)',maxCoe:null,minCoe:null,defCoe:0.12,desc:'本系数适用于公路和水运工程。',isRoad:TRUE,isRailway:FALSE,isWaterway:TRUE,mutiple:TRUE,order:35,scale:TRUE,onlyCostScale:FALSE,amount:FALSE,workDay:TRUE}</v>
      </c>
    </row>
    <row r="37" ht="14.25" spans="1:17">
      <c r="A37" s="50" t="s">
        <v>240</v>
      </c>
      <c r="B37" s="51" t="s">
        <v>239</v>
      </c>
      <c r="C37" s="45" t="s">
        <v>24</v>
      </c>
      <c r="D37" s="45" t="s">
        <v>24</v>
      </c>
      <c r="E37" s="45">
        <v>0.08</v>
      </c>
      <c r="F37" s="49" t="s">
        <v>173</v>
      </c>
      <c r="G37">
        <f t="shared" si="8"/>
        <v>35</v>
      </c>
      <c r="H37">
        <f t="shared" si="9"/>
        <v>36</v>
      </c>
      <c r="I37" t="b">
        <v>1</v>
      </c>
      <c r="J37" t="b">
        <v>0</v>
      </c>
      <c r="K37" t="b">
        <v>0</v>
      </c>
      <c r="L37" t="b">
        <v>1</v>
      </c>
      <c r="M37" t="b">
        <v>0</v>
      </c>
      <c r="N37" t="b">
        <v>1</v>
      </c>
      <c r="O37" t="b">
        <v>0</v>
      </c>
      <c r="P37" t="b">
        <v>1</v>
      </c>
      <c r="Q37" t="str">
        <f t="shared" si="5"/>
        <v>35:{ref:'D4-15-7',name:'造价数据测试验证(合同（工程）结算)',maxCoe:null,minCoe:null,defCoe:0.08,desc:'本系数适用于铁路工程。',isRoad:FALSE,isRailway:TRUE,isWaterway:FALSE,mutiple:TRUE,order:36,scale:TRUE,onlyCostScale:FALSE,amount:FALSE,workDay:TRUE}</v>
      </c>
    </row>
    <row r="38" ht="14.25" spans="1:17">
      <c r="A38" s="50" t="s">
        <v>241</v>
      </c>
      <c r="B38" s="51" t="s">
        <v>242</v>
      </c>
      <c r="C38" s="45" t="s">
        <v>24</v>
      </c>
      <c r="D38" s="45" t="s">
        <v>24</v>
      </c>
      <c r="E38" s="45">
        <v>0.04</v>
      </c>
      <c r="F38" s="49"/>
      <c r="G38">
        <f t="shared" si="8"/>
        <v>36</v>
      </c>
      <c r="H38">
        <f t="shared" si="9"/>
        <v>37</v>
      </c>
      <c r="I38" t="b">
        <v>1</v>
      </c>
      <c r="J38" t="b">
        <v>1</v>
      </c>
      <c r="K38" t="b">
        <v>0</v>
      </c>
      <c r="L38" t="b">
        <v>1</v>
      </c>
      <c r="M38" t="b">
        <v>1</v>
      </c>
      <c r="N38" t="b">
        <v>1</v>
      </c>
      <c r="O38" t="b">
        <v>1</v>
      </c>
      <c r="P38" t="b">
        <v>1</v>
      </c>
      <c r="Q38" t="str">
        <f t="shared" si="5"/>
        <v>36:{ref:'D4-15-8',name:'造价数据测试验证(竣工决算)',maxCoe:null,minCoe:null,defCoe:0.04,desc:'',isRoad:TRUE,isRailway:TRUE,isWaterway:TRUE,mutiple:TRUE,order:37,scale:TRUE,onlyCostScale:TRUE,amount:FALSE,workDay:TRUE}</v>
      </c>
    </row>
    <row r="39" spans="1:17">
      <c r="Q39" t="str">
        <f>"{"&amp;_xlfn.TEXTJOIN(",",TRUE,Q2:Q38)&amp;",}"</f>
        <v>{0:{ref:'D1',name:'全过程造价咨询',maxCoe:null,minCoe:null,defCoe:1,desc:'',isRoad:TRUE,isRailway:TRUE,isWaterway:TRUE,mutiple:FALSE,order:1,scale:TRUE,onlyCostScale:TRUE,amount:FALSE,workDay:TRUE},1:{ref:'D2',name:'分阶段造价咨询',maxCoe:null,minCoe:null,defCoe:null,desc:'',isRoad:TRUE,isRailway:TRUE,isWaterway:TRUE,mutiple:FALSE,order:2,scale:null,onlyCostScale:null,amount:null,workDay:null},2:{ref:'D2-1',name:'前期阶段造价咨询',maxCoe:null,minCoe:null,defCoe:0.5,desc:'',isRoad:TRUE,isRailway:TRUE,isWaterway:TRUE,mutiple:FALSE,order:3,scale:TRUE,onlyCostScale:TRUE,amount:FALSE,workDay:TRUE},3:{ref:'D2-2-1',name:'实施阶段造价咨询（公路、水运）',maxCoe:null,minCoe:null,defCoe:0.55,desc:'本系数适用于公路和水运工程。',isRoad:TRUE,isRailway:FALSE,isWaterway:TRUE,mutiple:FALSE,order:4,scale:TRUE,onlyCostScale:TRUE,amount:FALSE,workDay:TRUE},4:{ref:'D2-2-2',name:'实施阶段造价咨询（铁路）',maxCoe:null,minCoe:null,defCoe:0.6,desc:'本系数适用于铁路工程。',isRoad:FALSE,isRailway:TRUE,isWaterway:FALSE,mutiple:FALSE,order:5,scale:TRUE,onlyCostScale:TRUE,amount:FALSE,workDay:TRUE},5:{ref:'D3',name:'基本造价咨询',maxCoe:null,minCoe:null,defCoe:null,desc:'',isRoad:TRUE,isRailway:TRUE,isWaterway:TRUE,mutiple:FALSE,order:6,scale:null,onlyCostScale:null,amount:null,workDay:null},6:{ref:'D3-1',name:'投资估算',maxCoe:null,minCoe:null,defCoe:0.1,desc:'委托同一咨询人同时负责D3-1和D3-2时，D3-1和D3-2的合计调整系数为0.25。',isRoad:TRUE,isRailway:TRUE,isWaterway:TRUE,mutiple:FALSE,order:7,scale:TRUE,onlyCostScale:TRUE,amount:FALSE,workDay:TRUE},7:{ref:'D3-2',name:'设计概算',maxCoe:null,minCoe:null,defCoe:0.2,desc:'',isRoad:TRUE,isRailway:TRUE,isWaterway:TRUE,mutiple:FALSE,order:8,scale:TRUE,onlyCostScale:TRUE,amount:FALSE,workDay:TRUE},8:{ref:'D3-3',name:'施工图预算',maxCoe:null,minCoe:null,defCoe:0.25,desc:'委托同一咨询人同时负责D3-3和D3-4时，D3-3和D3-4的合计调整系数为0.3。',isRoad:TRUE,isRailway:TRUE,isWaterway:TRUE,mutiple:FALSE,order:9,scale:TRUE,onlyCostScale:FALSE,amount:FALSE,workDay:TRUE},9:{ref:'D3-4',name:'招标工程量清单及清单预算（或最高投标限价）',maxCoe:null,minCoe:null,defCoe:0.15,desc:'',isRoad:TRUE,isRailway:TRUE,isWaterway:TRUE,mutiple:FALSE,order:10,scale:TRUE,onlyCostScale:FALSE,amount:FALSE,workDay:TRUE},10:{ref:'D3-5',name:'清理概算（仅限铁路）',maxCoe:null,minCoe:null,defCoe:0.2,desc:'本系数适用于铁路工程。',isRoad:FALSE,isRailway:TRUE,isWaterway:FALSE,mutiple:FALSE,order:11,scale:TRUE,onlyCostScale:TRUE,amount:FALSE,workDay:TRUE},11:{ref:'D3-6-1',name:'合同（工程）结算',maxCoe:null,minCoe:null,defCoe:0.3,desc:'本系数适用于公路和水运工程。',isRoad:TRUE,isRailway:FALSE,isWaterway:TRUE,mutiple:FALSE,order:12,scale:TRUE,onlyCostScale:FALSE,amount:FALSE,workDay:TRUE},12:{ref:'D3-6-2',name:'合同（工程）结算',maxCoe:null,minCoe:null,defCoe:0.2,desc:'本系数适用于铁路工程。',isRoad:FALSE,isRailway:TRUE,isWaterway:FALSE,mutiple:FALSE,order:13,scale:TRUE,onlyCostScale:FALSE,amount:FALSE,workDay:TRUE},13:{ref:'D3-7',name:'竣工决算',maxCoe:null,minCoe:null,defCoe:0.1,desc:'',isRoad:TRUE,isRailway:TRUE,isWaterway:TRUE,mutiple:FALSE,order:14,scale:TRUE,onlyCostScale:TRUE,amount:FALSE,workDay:TRUE},14:{ref:'D4',name:'专项造价咨询',maxCoe:null,minCoe:null,defCoe:null,desc:'',isRoad:TRUE,isRailway:TRUE,isWaterway:TRUE,mutiple:FALSE,order:15,scale:null,onlyCostScale:null,amount:null,workDay:null},15:{ref:'D4-1',name:'工程造价顾问',maxCoe:null,minCoe:null,defCoe:1,desc:'本表系数适用于采用工作量计价法基准预算的调整系数。',isRoad:TRUE,isRailway:TRUE,isWaterway:TRUE,mutiple:FALSE,order:16,scale:FALSE,onlyCostScale:null,amount:TRUE,workDay:TRUE},16:{ref:'D4-2',name:'造价政策制（修）订',maxCoe:null,minCoe:null,defCoe:1,desc:'',isRoad:TRUE,isRailway:TRUE,isWaterway:TRUE,mutiple:FALSE,order:17,scale:FALSE,onlyCostScale:null,amount:TRUE,workDay:TRUE},17:{ref:'D4-3',name:'造价科学与技术研究',maxCoe:null,minCoe:null,defCoe:1,desc:'',isRoad:TRUE,isRailway:TRUE,isWaterway:TRUE,mutiple:FALSE,order:18,scale:FALSE,onlyCostScale:null,amount:TRUE,workDay:TRUE},18:{ref:'D4-4',name:'定额测定',maxCoe:null,minCoe:null,defCoe:1,desc:'',isRoad:TRUE,isRailway:TRUE,isWaterway:TRUE,mutiple:FALSE,order:19,scale:FALSE,onlyCostScale:null,amount:TRUE,workDay:TRUE},19:{ref:'D4-5',name:'造价信息咨询',maxCoe:null,minCoe:null,defCoe:1,desc:'',isRoad:TRUE,isRailway:TRUE,isWaterway:TRUE,mutiple:FALSE,order:20,scale:FALSE,onlyCostScale:null,amount:TRUE,workDay:TRUE},20:{ref:'D4-6',name:'造价鉴定',maxCoe:null,minCoe:null,defCoe:0.5,desc:'本表系数适用于采用规模计价法基准预算的调整系数。',isRoad:TRUE,isRailway:TRUE,isWaterway:TRUE,mutiple:FALSE,order:21,scale:TRUE,onlyCostScale:FALSE,amount:FALSE,workDay:TRUE},21:{ref:'D4-7',name:'工程成本测算',maxCoe:null,minCoe:null,defCoe:0.1,desc:'',isRoad:TRUE,isRailway:TRUE,isWaterway:TRUE,mutiple:FALSE,order:22,scale:TRUE,onlyCostScale:FALSE,amount:FALSE,workDay:TRUE},22:{ref:'D4-8',name:'工程成本核算',maxCoe:null,minCoe:null,defCoe:0.1,desc:'',isRoad:TRUE,isRailway:TRUE,isWaterway:TRUE,mutiple:FALSE,order:23,scale:TRUE,onlyCostScale:FALSE,amount:FALSE,workDay:TRUE},23:{ref:'D4-9',name:'计算工程量',maxCoe:null,minCoe:null,defCoe:0.2,desc:'',isRoad:TRUE,isRailway:TRUE,isWaterway:TRUE,mutiple:FALSE,order:24,scale:TRUE,onlyCostScale:FALSE,amount:FALSE,workDay:TRUE},24:{ref:'D4-10',name:'工程变更费用咨询',maxCoe:null,minCoe:null,defCoe:0.5,desc:'',isRoad:TRUE,isRailway:TRUE,isWaterway:TRUE,mutiple:FALSE,order:25,scale:TRUE,onlyCostScale:FALSE,amount:FALSE,workDay:TRUE},25:{ref:'D4-11',name:'调整估算',maxCoe:0.2,minCoe:0.1,defCoe:0.15,desc:'',isRoad:TRUE,isRailway:TRUE,isWaterway:TRUE,mutiple:FALSE,order:26,scale:TRUE,onlyCostScale:TRUE,amount:FALSE,workDay:TRUE},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28:{ref:'D4-14',name:'其他专项咨询',maxCoe:null,minCoe:null,defCoe:null,desc:'可参照相同或相似服务的系数。',isRoad:TRUE,isRailway:TRUE,isWaterway:TRUE,mutiple:FALSE,order:29,scale:FALSE,onlyCostScale:null,amount:FALSE,workDay:TRUE},29:{ref:'D4-15-1',name:'造价数据测试验证(估算)',maxCoe:null,minCoe:null,defCoe:0.04,desc:'委托同一咨询人同时负责D3-1和D3-2时，D3-1和D3-2的合计调整系数为0.25。',isRoad:TRUE,isRailway:TRUE,isWaterway:TRUE,mutiple:TRUE,order:30,scale:TRUE,onlyCostScale:TRUE,amount:FALSE,workDay:TRUE},30:{ref:'D4-15-2',name:'造价数据测试验证(概算)',maxCoe:null,minCoe:null,defCoe:0.08,desc:'',isRoad:TRUE,isRailway:TRUE,isWaterway:TRUE,mutiple:TRUE,order:31,scale:TRUE,onlyCostScale:TRUE,amount:FALSE,workDay:TRUE},31:{ref:'D4-15-3',name:'造价数据测试验证(施工图预算)',maxCoe:null,minCoe:null,defCoe:0.1,desc:'委托同一咨询人同时负责D3-3和D3-4时，D3-3和D3-4的合计调整系数为0.3。',isRoad:TRUE,isRailway:TRUE,isWaterway:TRUE,mutiple:TRUE,order:32,scale:TRUE,onlyCostScale:FALSE,amount:FALSE,workDay:TRUE},32:{ref:'D4-15-4',name:'造价数据测试验证(招标工程量清单及清单预算（或最高投标限价）)',maxCoe:null,minCoe:null,defCoe:0.06,desc:'',isRoad:TRUE,isRailway:TRUE,isWaterway:TRUE,mutiple:TRUE,order:33,scale:TRUE,onlyCostScale:FALSE,amount:FALSE,workDay:TRUE},33:{ref:'D4-15-5',name:'造价数据测试验证(清理概算（仅限铁路）)',maxCoe:null,minCoe:null,defCoe:0.08,desc:'本系数适用于铁路工程。',isRoad:FALSE,isRailway:TRUE,isWaterway:FALSE,mutiple:TRUE,order:34,scale:TRUE,onlyCostScale:TRUE,amount:FALSE,workDay:TRUE},34:{ref:'D4-15-6',name:'造价数据测试验证(合同（工程）结算)',maxCoe:null,minCoe:null,defCoe:0.12,desc:'本系数适用于公路和水运工程。',isRoad:TRUE,isRailway:FALSE,isWaterway:TRUE,mutiple:TRUE,order:35,scale:TRUE,onlyCostScale:FALSE,amount:FALSE,workDay:TRUE},35:{ref:'D4-15-7',name:'造价数据测试验证(合同（工程）结算)',maxCoe:null,minCoe:null,defCoe:0.08,desc:'本系数适用于铁路工程。',isRoad:FALSE,isRailway:TRUE,isWaterway:FALSE,mutiple:TRUE,order:36,scale:TRUE,onlyCostScale:FALSE,amount:FALSE,workDay:TRUE},36:{ref:'D4-15-8',name:'造价数据测试验证(竣工决算)',maxCoe:null,minCoe:null,defCoe:0.04,desc:'',isRoad:TRUE,isRailway:TRUE,isWaterway:TRUE,mutiple:TRUE,order:37,scale:TRUE,onlyCostScale:TRUE,amount:FALSE,workDay:TRUE},}</v>
      </c>
    </row>
  </sheetData>
  <autoFilter xmlns:etc="http://www.wps.cn/officeDocument/2017/etCustomData" ref="A1:Q39" etc:filterBottomFollowUsedRange="0">
    <extLst/>
  </autoFilter>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workbookViewId="0">
      <selection activeCell="A2" sqref="A2"/>
    </sheetView>
  </sheetViews>
  <sheetFormatPr defaultColWidth="9" defaultRowHeight="13.5"/>
  <cols>
    <col min="2" max="2" width="41.125" customWidth="1"/>
    <col min="3" max="3" width="10.625" customWidth="1"/>
    <col min="4" max="4" width="41.125" customWidth="1"/>
  </cols>
  <sheetData>
    <row r="1" ht="14.25" spans="1:12">
      <c r="G1" t="s">
        <v>243</v>
      </c>
      <c r="H1" t="s">
        <v>244</v>
      </c>
      <c r="I1" t="s">
        <v>158</v>
      </c>
      <c r="J1" t="s">
        <v>159</v>
      </c>
      <c r="K1" t="s">
        <v>160</v>
      </c>
    </row>
    <row r="2" customFormat="1" ht="14.25" spans="1:12">
      <c r="A2" s="32" t="s">
        <v>245</v>
      </c>
      <c r="B2" s="33" t="s">
        <v>246</v>
      </c>
      <c r="C2" s="34" t="s">
        <v>24</v>
      </c>
      <c r="D2" s="35"/>
      <c r="E2">
        <f>ROW()-2</f>
        <v>0</v>
      </c>
      <c r="F2">
        <f>ROW()-1</f>
        <v>1</v>
      </c>
      <c r="G2" t="b">
        <v>0</v>
      </c>
      <c r="H2" t="b">
        <v>0</v>
      </c>
      <c r="I2" t="b">
        <v>1</v>
      </c>
      <c r="J2" t="b">
        <v>1</v>
      </c>
      <c r="K2" t="b">
        <v>1</v>
      </c>
      <c r="L2" t="str">
        <f>E2&amp;":{ref:'"&amp;A2&amp;"',name:'"&amp;B2&amp;"',maxCoe:null,minCoe:null,defCoe:"&amp;C2&amp;",desc:'"&amp;D2&amp;"',isRoad:"&amp;I2&amp;",isRailway:"&amp;J2&amp;",isWaterway:"&amp;K2&amp;",order:"&amp;F2&amp;",hasCost:"&amp;G2&amp;",hasArea:"&amp;H2&amp;"}"</f>
        <v>0:{ref:'E1',name:'交通运输工程通用专业',maxCoe:null,minCoe:null,defCoe:null,desc:'',isRoad:TRUE,isRailway:TRUE,isWaterway:TRUE,order:1,hasCost:FALSE,hasArea:FALSE}</v>
      </c>
    </row>
    <row r="3" ht="14.25" spans="1:12">
      <c r="A3" s="36" t="s">
        <v>247</v>
      </c>
      <c r="B3" s="37" t="s">
        <v>248</v>
      </c>
      <c r="C3" s="38">
        <v>1</v>
      </c>
      <c r="D3" s="37" t="s">
        <v>249</v>
      </c>
      <c r="E3">
        <f t="shared" ref="E3:E12" si="0">ROW()-2</f>
        <v>1</v>
      </c>
      <c r="F3">
        <f t="shared" ref="F3:F12" si="1">ROW()-1</f>
        <v>2</v>
      </c>
      <c r="G3" t="b">
        <v>1</v>
      </c>
      <c r="H3" t="b">
        <v>1</v>
      </c>
      <c r="I3" t="b">
        <v>1</v>
      </c>
      <c r="J3" t="b">
        <v>1</v>
      </c>
      <c r="K3" t="b">
        <v>1</v>
      </c>
      <c r="L3" t="str">
        <f t="shared" ref="L3:L35" si="2">E3&amp;":{ref:'"&amp;A3&amp;"',name:'"&amp;B3&amp;"',maxCoe:null,minCoe:null,defCoe:"&amp;C3&amp;",desc:'"&amp;D3&amp;"',isRoad:"&amp;I3&amp;",isRailway:"&amp;J3&amp;",isWaterway:"&amp;K3&amp;",order:"&amp;F3&amp;",hasCost:"&amp;G3&amp;",hasArea:"&amp;H3&amp;"}"</f>
        <v>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v>
      </c>
    </row>
    <row r="4" ht="14.25" spans="1:12">
      <c r="A4" s="36" t="s">
        <v>250</v>
      </c>
      <c r="B4" s="37" t="s">
        <v>251</v>
      </c>
      <c r="C4" s="38">
        <v>2.5</v>
      </c>
      <c r="D4" s="37" t="s">
        <v>252</v>
      </c>
      <c r="E4">
        <f t="shared" si="0"/>
        <v>2</v>
      </c>
      <c r="F4">
        <f t="shared" si="1"/>
        <v>3</v>
      </c>
      <c r="G4" t="b">
        <v>1</v>
      </c>
      <c r="H4" t="b">
        <v>1</v>
      </c>
      <c r="I4" t="b">
        <v>1</v>
      </c>
      <c r="J4" t="b">
        <v>1</v>
      </c>
      <c r="K4" t="b">
        <v>1</v>
      </c>
      <c r="L4" t="str">
        <f t="shared" si="2"/>
        <v>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v>
      </c>
    </row>
    <row r="5" ht="14.25" spans="1:12">
      <c r="A5" s="36" t="s">
        <v>253</v>
      </c>
      <c r="B5" s="37" t="s">
        <v>254</v>
      </c>
      <c r="C5" s="38">
        <v>2</v>
      </c>
      <c r="D5" s="37" t="s">
        <v>255</v>
      </c>
      <c r="E5">
        <f t="shared" si="0"/>
        <v>3</v>
      </c>
      <c r="F5">
        <f t="shared" si="1"/>
        <v>4</v>
      </c>
      <c r="G5" t="b">
        <v>1</v>
      </c>
      <c r="H5" t="b">
        <v>0</v>
      </c>
      <c r="I5" t="b">
        <v>1</v>
      </c>
      <c r="J5" t="b">
        <v>1</v>
      </c>
      <c r="K5" t="b">
        <v>1</v>
      </c>
      <c r="L5" t="str">
        <f t="shared" si="2"/>
        <v>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v>
      </c>
    </row>
    <row r="6" ht="14.25" spans="1:12">
      <c r="A6" s="36" t="s">
        <v>256</v>
      </c>
      <c r="B6" s="37" t="s">
        <v>257</v>
      </c>
      <c r="C6" s="38">
        <v>1</v>
      </c>
      <c r="D6" s="37" t="s">
        <v>258</v>
      </c>
      <c r="E6">
        <f t="shared" si="0"/>
        <v>4</v>
      </c>
      <c r="F6">
        <f t="shared" si="1"/>
        <v>5</v>
      </c>
      <c r="G6" t="b">
        <v>1</v>
      </c>
      <c r="H6" t="b">
        <v>0</v>
      </c>
      <c r="I6" t="b">
        <v>1</v>
      </c>
      <c r="J6" t="b">
        <v>1</v>
      </c>
      <c r="K6" t="b">
        <v>1</v>
      </c>
      <c r="L6" t="str">
        <f t="shared" si="2"/>
        <v>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v>
      </c>
    </row>
    <row r="7" ht="14.25" spans="1:12">
      <c r="A7" s="36" t="s">
        <v>259</v>
      </c>
      <c r="B7" s="37" t="s">
        <v>260</v>
      </c>
      <c r="C7" s="38">
        <v>1</v>
      </c>
      <c r="D7" s="37"/>
      <c r="E7">
        <f t="shared" si="0"/>
        <v>5</v>
      </c>
      <c r="F7">
        <f t="shared" si="1"/>
        <v>6</v>
      </c>
      <c r="G7" t="b">
        <v>1</v>
      </c>
      <c r="H7" t="b">
        <v>0</v>
      </c>
      <c r="I7" t="b">
        <v>1</v>
      </c>
      <c r="J7" t="b">
        <v>1</v>
      </c>
      <c r="K7" t="b">
        <v>1</v>
      </c>
      <c r="L7" t="str">
        <f t="shared" si="2"/>
        <v>5:{ref:'E1-5',name:'预备费',maxCoe:null,minCoe:null,defCoe:1,desc:'',isRoad:TRUE,isRailway:TRUE,isWaterway:TRUE,order:6,hasCost:TRUE,hasArea:FALSE}</v>
      </c>
    </row>
    <row r="8" ht="14.25" spans="1:12">
      <c r="A8" s="36" t="s">
        <v>261</v>
      </c>
      <c r="B8" s="37" t="s">
        <v>262</v>
      </c>
      <c r="C8" s="38">
        <v>1</v>
      </c>
      <c r="D8" s="37"/>
      <c r="E8">
        <f t="shared" si="0"/>
        <v>6</v>
      </c>
      <c r="F8">
        <f t="shared" si="1"/>
        <v>7</v>
      </c>
      <c r="G8" t="b">
        <v>1</v>
      </c>
      <c r="H8" t="b">
        <v>0</v>
      </c>
      <c r="I8" t="b">
        <v>1</v>
      </c>
      <c r="J8" t="b">
        <v>1</v>
      </c>
      <c r="K8" t="b">
        <v>1</v>
      </c>
      <c r="L8" t="str">
        <f t="shared" si="2"/>
        <v>6:{ref:'E1-6',name:'建设期贷款利息',maxCoe:null,minCoe:null,defCoe:1,desc:'',isRoad:TRUE,isRailway:TRUE,isWaterway:TRUE,order:7,hasCost:TRUE,hasArea:FALSE}</v>
      </c>
    </row>
    <row r="9" ht="14.25" spans="1:12">
      <c r="A9" s="39" t="s">
        <v>263</v>
      </c>
      <c r="B9" s="40" t="s">
        <v>264</v>
      </c>
      <c r="C9" s="41">
        <v>1</v>
      </c>
      <c r="D9" s="37" t="s">
        <v>265</v>
      </c>
      <c r="E9">
        <f t="shared" si="0"/>
        <v>7</v>
      </c>
      <c r="F9">
        <f t="shared" si="1"/>
        <v>8</v>
      </c>
      <c r="G9" t="b">
        <v>0</v>
      </c>
      <c r="H9" t="b">
        <v>0</v>
      </c>
      <c r="I9" t="b">
        <v>1</v>
      </c>
      <c r="J9" t="b">
        <v>0</v>
      </c>
      <c r="K9" t="b">
        <v>0</v>
      </c>
      <c r="L9" t="str">
        <f t="shared" si="2"/>
        <v>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v>
      </c>
    </row>
    <row r="10" ht="14.25" spans="1:12">
      <c r="A10" s="36" t="s">
        <v>266</v>
      </c>
      <c r="B10" s="37" t="s">
        <v>267</v>
      </c>
      <c r="C10" s="38">
        <v>1</v>
      </c>
      <c r="D10" s="37" t="s">
        <v>268</v>
      </c>
      <c r="E10">
        <f t="shared" si="0"/>
        <v>8</v>
      </c>
      <c r="F10">
        <f t="shared" si="1"/>
        <v>9</v>
      </c>
      <c r="G10" t="b">
        <v>1</v>
      </c>
      <c r="H10" t="b">
        <v>0</v>
      </c>
      <c r="I10" t="b">
        <v>1</v>
      </c>
      <c r="J10" t="b">
        <v>0</v>
      </c>
      <c r="K10" t="b">
        <v>0</v>
      </c>
      <c r="L10" t="str">
        <f t="shared" si="2"/>
        <v>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v>
      </c>
    </row>
    <row r="11" ht="14.25" spans="1:12">
      <c r="A11" s="36" t="s">
        <v>269</v>
      </c>
      <c r="B11" s="37" t="s">
        <v>270</v>
      </c>
      <c r="C11" s="38">
        <v>1.2</v>
      </c>
      <c r="D11" s="37" t="s">
        <v>271</v>
      </c>
      <c r="E11">
        <f t="shared" si="0"/>
        <v>9</v>
      </c>
      <c r="F11">
        <f t="shared" si="1"/>
        <v>10</v>
      </c>
      <c r="G11" t="b">
        <v>1</v>
      </c>
      <c r="H11" t="b">
        <v>0</v>
      </c>
      <c r="I11" t="b">
        <v>1</v>
      </c>
      <c r="J11" t="b">
        <v>0</v>
      </c>
      <c r="K11" t="b">
        <v>0</v>
      </c>
      <c r="L11" t="str">
        <f t="shared" si="2"/>
        <v>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v>
      </c>
    </row>
    <row r="12" ht="14.25" spans="1:12">
      <c r="A12" s="36" t="s">
        <v>272</v>
      </c>
      <c r="B12" s="37" t="s">
        <v>273</v>
      </c>
      <c r="C12" s="38">
        <v>0.8</v>
      </c>
      <c r="D12" s="37" t="s">
        <v>274</v>
      </c>
      <c r="E12">
        <f t="shared" si="0"/>
        <v>10</v>
      </c>
      <c r="F12">
        <f t="shared" si="1"/>
        <v>11</v>
      </c>
      <c r="G12" t="b">
        <v>1</v>
      </c>
      <c r="H12" t="b">
        <v>0</v>
      </c>
      <c r="I12" t="b">
        <v>1</v>
      </c>
      <c r="J12" t="b">
        <v>0</v>
      </c>
      <c r="K12" t="b">
        <v>0</v>
      </c>
      <c r="L12" t="str">
        <f t="shared" si="2"/>
        <v>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v>
      </c>
    </row>
    <row r="13" ht="14.25" spans="1:12">
      <c r="A13" s="36" t="s">
        <v>275</v>
      </c>
      <c r="B13" s="37" t="s">
        <v>276</v>
      </c>
      <c r="C13" s="38">
        <v>0.9</v>
      </c>
      <c r="D13" s="37" t="s">
        <v>277</v>
      </c>
      <c r="E13">
        <f t="shared" ref="E13:E22" si="3">ROW()-2</f>
        <v>11</v>
      </c>
      <c r="F13">
        <f t="shared" ref="F13:F22" si="4">ROW()-1</f>
        <v>12</v>
      </c>
      <c r="G13" t="b">
        <v>1</v>
      </c>
      <c r="H13" t="b">
        <v>0</v>
      </c>
      <c r="I13" t="b">
        <v>1</v>
      </c>
      <c r="J13" t="b">
        <v>0</v>
      </c>
      <c r="K13" t="b">
        <v>0</v>
      </c>
      <c r="L13" t="str">
        <f t="shared" si="2"/>
        <v>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v>
      </c>
    </row>
    <row r="14" ht="14.25" spans="1:12">
      <c r="A14" s="36" t="s">
        <v>278</v>
      </c>
      <c r="B14" s="37" t="s">
        <v>279</v>
      </c>
      <c r="C14" s="38">
        <v>1</v>
      </c>
      <c r="D14" s="37" t="s">
        <v>280</v>
      </c>
      <c r="E14">
        <f t="shared" si="3"/>
        <v>12</v>
      </c>
      <c r="F14">
        <f t="shared" si="4"/>
        <v>13</v>
      </c>
      <c r="G14" t="b">
        <v>1</v>
      </c>
      <c r="H14" t="b">
        <v>0</v>
      </c>
      <c r="I14" t="b">
        <v>1</v>
      </c>
      <c r="J14" t="b">
        <v>0</v>
      </c>
      <c r="K14" t="b">
        <v>0</v>
      </c>
      <c r="L14" t="str">
        <f t="shared" si="2"/>
        <v>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v>
      </c>
    </row>
    <row r="15" ht="14.25" spans="1:12">
      <c r="A15" s="36" t="s">
        <v>281</v>
      </c>
      <c r="B15" s="37" t="s">
        <v>282</v>
      </c>
      <c r="C15" s="38">
        <v>1.1</v>
      </c>
      <c r="D15" s="37" t="s">
        <v>283</v>
      </c>
      <c r="E15">
        <f t="shared" si="3"/>
        <v>13</v>
      </c>
      <c r="F15">
        <f t="shared" si="4"/>
        <v>14</v>
      </c>
      <c r="G15" t="b">
        <v>1</v>
      </c>
      <c r="H15" t="b">
        <v>0</v>
      </c>
      <c r="I15" t="b">
        <v>1</v>
      </c>
      <c r="J15" t="b">
        <v>0</v>
      </c>
      <c r="K15" t="b">
        <v>0</v>
      </c>
      <c r="L15" t="str">
        <f t="shared" si="2"/>
        <v>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v>
      </c>
    </row>
    <row r="16" ht="14.25" spans="1:12">
      <c r="A16" s="36" t="s">
        <v>284</v>
      </c>
      <c r="B16" s="37" t="s">
        <v>285</v>
      </c>
      <c r="C16" s="38">
        <v>1.2</v>
      </c>
      <c r="D16" s="37" t="s">
        <v>286</v>
      </c>
      <c r="E16">
        <f t="shared" si="3"/>
        <v>14</v>
      </c>
      <c r="F16">
        <f t="shared" si="4"/>
        <v>15</v>
      </c>
      <c r="G16" t="b">
        <v>1</v>
      </c>
      <c r="H16" t="b">
        <v>0</v>
      </c>
      <c r="I16" t="b">
        <v>1</v>
      </c>
      <c r="J16" t="b">
        <v>0</v>
      </c>
      <c r="K16" t="b">
        <v>0</v>
      </c>
      <c r="L16" t="str">
        <f t="shared" si="2"/>
        <v>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v>
      </c>
    </row>
    <row r="17" ht="14.25" spans="1:12">
      <c r="A17" s="36" t="s">
        <v>287</v>
      </c>
      <c r="B17" s="37" t="s">
        <v>288</v>
      </c>
      <c r="C17" s="38">
        <v>1.2</v>
      </c>
      <c r="D17" s="37" t="s">
        <v>289</v>
      </c>
      <c r="E17">
        <f t="shared" si="3"/>
        <v>15</v>
      </c>
      <c r="F17">
        <f t="shared" si="4"/>
        <v>16</v>
      </c>
      <c r="G17" t="b">
        <v>1</v>
      </c>
      <c r="H17" t="b">
        <v>0</v>
      </c>
      <c r="I17" t="b">
        <v>1</v>
      </c>
      <c r="J17" t="b">
        <v>0</v>
      </c>
      <c r="K17" t="b">
        <v>0</v>
      </c>
      <c r="L17" t="str">
        <f t="shared" si="2"/>
        <v>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v>
      </c>
    </row>
    <row r="18" ht="14.25" spans="1:12">
      <c r="A18" s="36" t="s">
        <v>290</v>
      </c>
      <c r="B18" s="37" t="s">
        <v>291</v>
      </c>
      <c r="C18" s="38">
        <v>1.2</v>
      </c>
      <c r="D18" s="37" t="s">
        <v>292</v>
      </c>
      <c r="E18">
        <f t="shared" si="3"/>
        <v>16</v>
      </c>
      <c r="F18">
        <f t="shared" si="4"/>
        <v>17</v>
      </c>
      <c r="G18" t="b">
        <v>1</v>
      </c>
      <c r="H18" t="b">
        <v>0</v>
      </c>
      <c r="I18" t="b">
        <v>1</v>
      </c>
      <c r="J18" t="b">
        <v>0</v>
      </c>
      <c r="K18" t="b">
        <v>0</v>
      </c>
      <c r="L18" t="str">
        <f t="shared" si="2"/>
        <v>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v>
      </c>
    </row>
    <row r="19" ht="14.25" spans="1:12">
      <c r="A19" s="36" t="s">
        <v>293</v>
      </c>
      <c r="B19" s="37" t="s">
        <v>294</v>
      </c>
      <c r="C19" s="38">
        <v>2.5</v>
      </c>
      <c r="D19" s="37" t="s">
        <v>295</v>
      </c>
      <c r="E19">
        <f t="shared" si="3"/>
        <v>17</v>
      </c>
      <c r="F19">
        <f t="shared" si="4"/>
        <v>18</v>
      </c>
      <c r="G19" t="b">
        <v>1</v>
      </c>
      <c r="H19" t="b">
        <v>0</v>
      </c>
      <c r="I19" t="b">
        <v>1</v>
      </c>
      <c r="J19" t="b">
        <v>0</v>
      </c>
      <c r="K19" t="b">
        <v>0</v>
      </c>
      <c r="L19" t="str">
        <f t="shared" si="2"/>
        <v>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v>
      </c>
    </row>
    <row r="20" ht="14.25" spans="1:12">
      <c r="A20" s="39" t="s">
        <v>296</v>
      </c>
      <c r="B20" s="40" t="s">
        <v>297</v>
      </c>
      <c r="C20" s="38">
        <v>1</v>
      </c>
      <c r="D20" s="37" t="s">
        <v>298</v>
      </c>
      <c r="E20">
        <f t="shared" si="3"/>
        <v>18</v>
      </c>
      <c r="F20">
        <f t="shared" si="4"/>
        <v>19</v>
      </c>
      <c r="G20" t="b">
        <v>0</v>
      </c>
      <c r="H20" t="b">
        <v>0</v>
      </c>
      <c r="I20" t="b">
        <v>0</v>
      </c>
      <c r="J20" t="b">
        <v>1</v>
      </c>
      <c r="K20" t="b">
        <v>0</v>
      </c>
      <c r="L20" t="str">
        <f t="shared" si="2"/>
        <v>18:{ref:'E3',name:'铁路工程专业',maxCoe:null,minCoe:null,defCoe:1,desc:'适用于铁路工程的投资估算、初步设计概算、清理概算、竣工决算和调整估算、调整概算（含征地拆迁和工程建设其他费）',isRoad:FALSE,isRailway:TRUE,isWaterway:FALSE,order:19,hasCost:FALSE,hasArea:FALSE}</v>
      </c>
    </row>
    <row r="21" ht="14.25" spans="1:12">
      <c r="A21" s="36" t="s">
        <v>299</v>
      </c>
      <c r="B21" s="37" t="s">
        <v>300</v>
      </c>
      <c r="C21" s="38">
        <v>1</v>
      </c>
      <c r="D21" s="37" t="s">
        <v>301</v>
      </c>
      <c r="E21">
        <f t="shared" si="3"/>
        <v>19</v>
      </c>
      <c r="F21">
        <f t="shared" si="4"/>
        <v>20</v>
      </c>
      <c r="G21" t="b">
        <v>1</v>
      </c>
      <c r="H21" t="b">
        <v>0</v>
      </c>
      <c r="I21" t="b">
        <v>0</v>
      </c>
      <c r="J21" t="b">
        <v>1</v>
      </c>
      <c r="K21" t="b">
        <v>0</v>
      </c>
      <c r="L21" t="str">
        <f t="shared" si="2"/>
        <v>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v>
      </c>
    </row>
    <row r="22" ht="14.25" spans="1:12">
      <c r="A22" s="36" t="s">
        <v>302</v>
      </c>
      <c r="B22" s="37" t="s">
        <v>270</v>
      </c>
      <c r="C22" s="38">
        <v>1.2</v>
      </c>
      <c r="D22" s="37" t="s">
        <v>271</v>
      </c>
      <c r="E22">
        <f t="shared" si="3"/>
        <v>20</v>
      </c>
      <c r="F22">
        <f t="shared" si="4"/>
        <v>21</v>
      </c>
      <c r="G22" t="b">
        <v>1</v>
      </c>
      <c r="H22" t="b">
        <v>0</v>
      </c>
      <c r="I22" t="b">
        <v>0</v>
      </c>
      <c r="J22" t="b">
        <v>1</v>
      </c>
      <c r="K22" t="b">
        <v>0</v>
      </c>
      <c r="L22" t="str">
        <f t="shared" si="2"/>
        <v>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v>
      </c>
    </row>
    <row r="23" ht="14.25" spans="1:12">
      <c r="A23" s="36" t="s">
        <v>303</v>
      </c>
      <c r="B23" s="37" t="s">
        <v>276</v>
      </c>
      <c r="C23" s="38">
        <v>0.9</v>
      </c>
      <c r="D23" s="37" t="s">
        <v>304</v>
      </c>
      <c r="E23">
        <f t="shared" ref="E23:E35" si="5">ROW()-2</f>
        <v>21</v>
      </c>
      <c r="F23">
        <f t="shared" ref="F23:F35" si="6">ROW()-1</f>
        <v>22</v>
      </c>
      <c r="G23" t="b">
        <v>1</v>
      </c>
      <c r="H23" t="b">
        <v>0</v>
      </c>
      <c r="I23" t="b">
        <v>0</v>
      </c>
      <c r="J23" t="b">
        <v>1</v>
      </c>
      <c r="K23" t="b">
        <v>0</v>
      </c>
      <c r="L23" t="str">
        <f t="shared" si="2"/>
        <v>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v>
      </c>
    </row>
    <row r="24" ht="14.25" spans="1:12">
      <c r="A24" s="36" t="s">
        <v>305</v>
      </c>
      <c r="B24" s="37" t="s">
        <v>306</v>
      </c>
      <c r="C24" s="38">
        <v>1</v>
      </c>
      <c r="D24" s="37" t="s">
        <v>307</v>
      </c>
      <c r="E24">
        <f t="shared" si="5"/>
        <v>22</v>
      </c>
      <c r="F24">
        <f t="shared" si="6"/>
        <v>23</v>
      </c>
      <c r="G24" t="b">
        <v>1</v>
      </c>
      <c r="H24" t="b">
        <v>0</v>
      </c>
      <c r="I24" t="b">
        <v>0</v>
      </c>
      <c r="J24" t="b">
        <v>1</v>
      </c>
      <c r="K24" t="b">
        <v>0</v>
      </c>
      <c r="L24" t="str">
        <f t="shared" si="2"/>
        <v>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v>
      </c>
    </row>
    <row r="25" ht="14.25" spans="1:12">
      <c r="A25" s="36" t="s">
        <v>308</v>
      </c>
      <c r="B25" s="37" t="s">
        <v>309</v>
      </c>
      <c r="C25" s="38">
        <v>0.3</v>
      </c>
      <c r="D25" s="37" t="s">
        <v>310</v>
      </c>
      <c r="E25">
        <f t="shared" si="5"/>
        <v>23</v>
      </c>
      <c r="F25">
        <f t="shared" si="6"/>
        <v>24</v>
      </c>
      <c r="G25" t="b">
        <v>1</v>
      </c>
      <c r="H25" t="b">
        <v>0</v>
      </c>
      <c r="I25" t="b">
        <v>0</v>
      </c>
      <c r="J25" t="b">
        <v>1</v>
      </c>
      <c r="K25" t="b">
        <v>0</v>
      </c>
      <c r="L25" t="str">
        <f t="shared" si="2"/>
        <v>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v>
      </c>
    </row>
    <row r="26" ht="14.25" spans="1:12">
      <c r="A26" s="36" t="s">
        <v>311</v>
      </c>
      <c r="B26" s="37" t="s">
        <v>312</v>
      </c>
      <c r="C26" s="38">
        <v>2</v>
      </c>
      <c r="D26" s="37" t="s">
        <v>313</v>
      </c>
      <c r="E26">
        <f t="shared" si="5"/>
        <v>24</v>
      </c>
      <c r="F26">
        <f t="shared" si="6"/>
        <v>25</v>
      </c>
      <c r="G26" t="b">
        <v>1</v>
      </c>
      <c r="H26" t="b">
        <v>0</v>
      </c>
      <c r="I26" t="b">
        <v>0</v>
      </c>
      <c r="J26" t="b">
        <v>1</v>
      </c>
      <c r="K26" t="b">
        <v>0</v>
      </c>
      <c r="L26" t="str">
        <f t="shared" si="2"/>
        <v>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v>
      </c>
    </row>
    <row r="27" customFormat="1" ht="14.25" spans="1:12">
      <c r="A27" s="36" t="s">
        <v>314</v>
      </c>
      <c r="B27" s="37" t="s">
        <v>315</v>
      </c>
      <c r="C27" s="38">
        <v>1.5</v>
      </c>
      <c r="D27" s="37" t="s">
        <v>316</v>
      </c>
      <c r="E27">
        <f t="shared" si="5"/>
        <v>25</v>
      </c>
      <c r="F27">
        <f t="shared" si="6"/>
        <v>26</v>
      </c>
      <c r="G27" t="b">
        <v>1</v>
      </c>
      <c r="H27" t="b">
        <v>0</v>
      </c>
      <c r="I27" t="b">
        <v>0</v>
      </c>
      <c r="J27" t="b">
        <v>1</v>
      </c>
      <c r="K27" t="b">
        <v>0</v>
      </c>
      <c r="L27" t="str">
        <f t="shared" si="2"/>
        <v>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v>
      </c>
    </row>
    <row r="28" customFormat="1" ht="14.25" spans="1:12">
      <c r="A28" s="36" t="s">
        <v>317</v>
      </c>
      <c r="B28" s="37" t="s">
        <v>318</v>
      </c>
      <c r="C28" s="38">
        <v>2.5</v>
      </c>
      <c r="D28" s="37" t="s">
        <v>319</v>
      </c>
      <c r="E28">
        <f t="shared" si="5"/>
        <v>26</v>
      </c>
      <c r="F28">
        <f t="shared" si="6"/>
        <v>27</v>
      </c>
      <c r="G28" t="b">
        <v>1</v>
      </c>
      <c r="H28" t="b">
        <v>0</v>
      </c>
      <c r="I28" t="b">
        <v>0</v>
      </c>
      <c r="J28" t="b">
        <v>1</v>
      </c>
      <c r="K28" t="b">
        <v>0</v>
      </c>
      <c r="L28" t="str">
        <f t="shared" si="2"/>
        <v>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v>
      </c>
    </row>
    <row r="29" customFormat="1" ht="14.25" spans="1:12">
      <c r="A29" s="36" t="s">
        <v>320</v>
      </c>
      <c r="B29" s="37" t="s">
        <v>321</v>
      </c>
      <c r="C29" s="38">
        <v>2.7</v>
      </c>
      <c r="D29" s="37" t="s">
        <v>322</v>
      </c>
      <c r="E29">
        <f t="shared" si="5"/>
        <v>27</v>
      </c>
      <c r="F29">
        <f t="shared" si="6"/>
        <v>28</v>
      </c>
      <c r="G29" t="b">
        <v>1</v>
      </c>
      <c r="H29" t="b">
        <v>0</v>
      </c>
      <c r="I29" t="b">
        <v>0</v>
      </c>
      <c r="J29" t="b">
        <v>1</v>
      </c>
      <c r="K29" t="b">
        <v>0</v>
      </c>
      <c r="L29" t="str">
        <f t="shared" si="2"/>
        <v>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v>
      </c>
    </row>
    <row r="30" ht="14.25" spans="1:12">
      <c r="A30" s="39" t="s">
        <v>323</v>
      </c>
      <c r="B30" s="40" t="s">
        <v>324</v>
      </c>
      <c r="C30" s="38">
        <v>1</v>
      </c>
      <c r="D30" s="37" t="s">
        <v>325</v>
      </c>
      <c r="E30">
        <f t="shared" si="5"/>
        <v>28</v>
      </c>
      <c r="F30">
        <f t="shared" si="6"/>
        <v>29</v>
      </c>
      <c r="G30" t="b">
        <v>0</v>
      </c>
      <c r="H30" t="b">
        <v>0</v>
      </c>
      <c r="I30" t="b">
        <v>0</v>
      </c>
      <c r="J30" t="b">
        <v>0</v>
      </c>
      <c r="K30" t="b">
        <v>1</v>
      </c>
      <c r="L30" t="str">
        <f t="shared" si="2"/>
        <v>28:{ref:'E4',name:'水运工程专业',maxCoe:null,minCoe:null,defCoe:1,desc:'适用于水运工程的投资估算、初步设计概算、竣工决算和调整估算、调整概算（含征地拆迁和工程建设其他费）',isRoad:FALSE,isRailway:FALSE,isWaterway:TRUE,order:29,hasCost:FALSE,hasArea:FALSE}</v>
      </c>
    </row>
    <row r="31" ht="14.25" spans="1:12">
      <c r="A31" s="36" t="s">
        <v>326</v>
      </c>
      <c r="B31" s="37" t="s">
        <v>267</v>
      </c>
      <c r="C31" s="38">
        <v>1.1</v>
      </c>
      <c r="D31" s="37" t="s">
        <v>327</v>
      </c>
      <c r="E31">
        <f t="shared" si="5"/>
        <v>29</v>
      </c>
      <c r="F31">
        <f t="shared" si="6"/>
        <v>30</v>
      </c>
      <c r="G31" t="b">
        <v>1</v>
      </c>
      <c r="H31" t="b">
        <v>0</v>
      </c>
      <c r="I31" t="b">
        <v>0</v>
      </c>
      <c r="J31" t="b">
        <v>0</v>
      </c>
      <c r="K31" t="b">
        <v>1</v>
      </c>
      <c r="L31" t="str">
        <f t="shared" si="2"/>
        <v>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v>
      </c>
    </row>
    <row r="32" ht="14.25" spans="1:12">
      <c r="A32" s="36" t="s">
        <v>328</v>
      </c>
      <c r="B32" s="37" t="s">
        <v>329</v>
      </c>
      <c r="C32" s="38">
        <v>1</v>
      </c>
      <c r="D32" s="37" t="s">
        <v>330</v>
      </c>
      <c r="E32">
        <f t="shared" si="5"/>
        <v>30</v>
      </c>
      <c r="F32">
        <f t="shared" si="6"/>
        <v>31</v>
      </c>
      <c r="G32" t="b">
        <v>1</v>
      </c>
      <c r="H32" t="b">
        <v>0</v>
      </c>
      <c r="I32" t="b">
        <v>0</v>
      </c>
      <c r="J32" t="b">
        <v>0</v>
      </c>
      <c r="K32" t="b">
        <v>1</v>
      </c>
      <c r="L32" t="str">
        <f t="shared" si="2"/>
        <v>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v>
      </c>
    </row>
    <row r="33" ht="14.25" spans="1:12">
      <c r="A33" s="36" t="s">
        <v>331</v>
      </c>
      <c r="B33" s="37" t="s">
        <v>332</v>
      </c>
      <c r="C33" s="38">
        <v>1.5</v>
      </c>
      <c r="D33" s="37" t="s">
        <v>333</v>
      </c>
      <c r="E33">
        <f t="shared" si="5"/>
        <v>31</v>
      </c>
      <c r="F33">
        <f t="shared" si="6"/>
        <v>32</v>
      </c>
      <c r="G33" t="b">
        <v>1</v>
      </c>
      <c r="H33" t="b">
        <v>0</v>
      </c>
      <c r="I33" t="b">
        <v>0</v>
      </c>
      <c r="J33" t="b">
        <v>0</v>
      </c>
      <c r="K33" t="b">
        <v>1</v>
      </c>
      <c r="L33" t="str">
        <f t="shared" si="2"/>
        <v>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v>
      </c>
    </row>
    <row r="34" ht="14.25" spans="1:12">
      <c r="A34" s="36" t="s">
        <v>334</v>
      </c>
      <c r="B34" s="37" t="s">
        <v>335</v>
      </c>
      <c r="C34" s="38">
        <v>1.5</v>
      </c>
      <c r="D34" s="37" t="s">
        <v>336</v>
      </c>
      <c r="E34">
        <f t="shared" si="5"/>
        <v>32</v>
      </c>
      <c r="F34">
        <f t="shared" si="6"/>
        <v>33</v>
      </c>
      <c r="G34" t="b">
        <v>1</v>
      </c>
      <c r="H34" t="b">
        <v>0</v>
      </c>
      <c r="I34" t="b">
        <v>0</v>
      </c>
      <c r="J34" t="b">
        <v>0</v>
      </c>
      <c r="K34" t="b">
        <v>1</v>
      </c>
      <c r="L34" t="str">
        <f t="shared" si="2"/>
        <v>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v>
      </c>
    </row>
    <row r="35" ht="14.25" spans="1:12">
      <c r="A35" s="36" t="s">
        <v>337</v>
      </c>
      <c r="B35" s="37" t="s">
        <v>338</v>
      </c>
      <c r="C35" s="38">
        <v>2.5</v>
      </c>
      <c r="D35" s="37" t="s">
        <v>339</v>
      </c>
      <c r="E35">
        <f t="shared" si="5"/>
        <v>33</v>
      </c>
      <c r="F35">
        <f t="shared" si="6"/>
        <v>34</v>
      </c>
      <c r="G35" t="b">
        <v>1</v>
      </c>
      <c r="H35" t="b">
        <v>0</v>
      </c>
      <c r="I35" t="b">
        <v>0</v>
      </c>
      <c r="J35" t="b">
        <v>0</v>
      </c>
      <c r="K35" t="b">
        <v>1</v>
      </c>
      <c r="L35" t="str">
        <f t="shared" si="2"/>
        <v>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row r="36" spans="1:12">
      <c r="L36" t="str">
        <f>"{"&amp;_xlfn.TEXTJOIN(",",TRUE,L2:L35)&amp;",}"</f>
        <v>{0:{ref:'E1',name:'交通运输工程通用专业',maxCoe:null,minCoe:null,defCoe:null,desc:'',isRoad:TRUE,isRailway:TRUE,isWaterway:TRUE,order:1,hasCost:FALSE,hasArea:FALSE},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5:{ref:'E1-5',name:'预备费',maxCoe:null,minCoe:null,defCoe:1,desc:'',isRoad:TRUE,isRailway:TRUE,isWaterway:TRUE,order:6,hasCost:TRUE,hasArea:FALSE},6:{ref:'E1-6',name:'建设期贷款利息',maxCoe:null,minCoe:null,defCoe:1,desc:'',isRoad:TRUE,isRailway:TRUE,isWaterway:TRUE,order:7,hasCost:TRUE,hasArea:FALSE},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18:{ref:'E3',name:'铁路工程专业',maxCoe:null,minCoe:null,defCoe:1,desc:'适用于铁路工程的投资估算、初步设计概算、清理概算、竣工决算和调整估算、调整概算（含征地拆迁和工程建设其他费）',isRoad:FALSE,isRailway:TRUE,isWaterway:FALSE,order:19,hasCost:FALSE,hasArea:FALSE},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28:{ref:'E4',name:'水运工程专业',maxCoe:null,minCoe:null,defCoe:1,desc:'适用于水运工程的投资估算、初步设计概算、竣工决算和调整估算、调整概算（含征地拆迁和工程建设其他费）',isRoad:FALSE,isRailway:FALSE,isWaterway:TRUE,order:29,hasCost:FALSE,hasArea:FALSE},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sheetData>
  <autoFilter xmlns:etc="http://www.wps.cn/officeDocument/2017/etCustomData" ref="A1:L36" etc:filterBottomFollowUsedRange="0">
    <extLst/>
  </autoFilter>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93"/>
  <sheetViews>
    <sheetView tabSelected="1" topLeftCell="A168" workbookViewId="0">
      <selection activeCell="G191" sqref="G191"/>
    </sheetView>
  </sheetViews>
  <sheetFormatPr defaultColWidth="9" defaultRowHeight="20" customHeight="1"/>
  <cols>
    <col min="1" max="1" width="5.25833333333333" style="9" customWidth="1"/>
    <col min="2" max="2" width="61.375" style="10" customWidth="1"/>
    <col min="3" max="3" width="9.625" style="4" customWidth="1"/>
    <col min="4" max="4" width="21.125" style="11" customWidth="1"/>
    <col min="5" max="16382" width="9" style="6"/>
  </cols>
  <sheetData>
    <row r="1" s="1" customFormat="1" ht="40" customHeight="1" spans="1:1024 1025:16382">
      <c r="A1" s="12" t="s">
        <v>340</v>
      </c>
      <c r="B1" s="12"/>
      <c r="C1" s="12"/>
      <c r="D1" s="12"/>
      <c r="E1" s="1" t="s">
        <v>152</v>
      </c>
      <c r="F1" s="1" t="s">
        <v>341</v>
      </c>
      <c r="G1" s="1" t="s">
        <v>153</v>
      </c>
      <c r="H1" s="1" t="s">
        <v>342</v>
      </c>
    </row>
    <row r="2" s="2" customFormat="1" customHeight="1" spans="1:1024 1025:16382">
      <c r="A2" s="13" t="s">
        <v>343</v>
      </c>
      <c r="B2" s="14" t="s">
        <v>344</v>
      </c>
      <c r="C2" s="15" t="s">
        <v>345</v>
      </c>
      <c r="D2" s="14" t="s">
        <v>346</v>
      </c>
    </row>
    <row r="3" s="3" customFormat="1" customHeight="1" spans="1:1024 1025:16382">
      <c r="A3" s="13">
        <v>1</v>
      </c>
      <c r="B3" s="16" t="s">
        <v>347</v>
      </c>
      <c r="C3" s="17"/>
      <c r="D3" s="16"/>
    </row>
    <row r="4" s="4" customFormat="1" customHeight="1" spans="1:1024 1025:16382">
      <c r="A4" s="18">
        <v>1.1</v>
      </c>
      <c r="B4" s="19" t="s">
        <v>348</v>
      </c>
      <c r="C4" s="17" t="s">
        <v>349</v>
      </c>
      <c r="D4" s="19" t="s">
        <v>350</v>
      </c>
    </row>
    <row r="5" s="4" customFormat="1" customHeight="1" spans="1:1024 1025:16382">
      <c r="A5" s="18">
        <v>1.2</v>
      </c>
      <c r="B5" s="19" t="s">
        <v>351</v>
      </c>
      <c r="C5" s="17" t="s">
        <v>349</v>
      </c>
      <c r="D5" s="19" t="s">
        <v>350</v>
      </c>
    </row>
    <row r="6" s="4" customFormat="1" customHeight="1" spans="1:1024 1025:16382">
      <c r="A6" s="18">
        <v>1.3</v>
      </c>
      <c r="B6" s="19" t="s">
        <v>352</v>
      </c>
      <c r="C6" s="17" t="s">
        <v>349</v>
      </c>
      <c r="D6" s="19" t="s">
        <v>350</v>
      </c>
    </row>
    <row r="7" s="3" customFormat="1" customHeight="1" spans="1:1024 1025:16382">
      <c r="A7" s="13">
        <v>2</v>
      </c>
      <c r="B7" s="16" t="s">
        <v>177</v>
      </c>
      <c r="C7" s="20"/>
      <c r="D7" s="16"/>
      <c r="E7" s="3">
        <v>-1</v>
      </c>
      <c r="F7" s="8" cm="1">
        <f t="array" ref="F7">IF(LEN(C7)&gt;0,F6,INDEX(附录D!G:G,MATCH(B7,附录D!B:B,0)))</f>
        <v>6</v>
      </c>
      <c r="I7" s="8" t="str">
        <f>IF(LEN(C7)&gt;0,E7&amp;":{text:'"&amp;B7&amp;"',serviceid:"&amp;F7&amp;",order:"&amp;G7&amp;",type:"&amp;H7&amp;"}","")</f>
        <v/>
      </c>
    </row>
    <row r="8" s="5" customFormat="1" customHeight="1" spans="1:1024 1025:16382">
      <c r="A8" s="21">
        <v>2.1</v>
      </c>
      <c r="B8" s="22" t="s">
        <v>353</v>
      </c>
      <c r="C8" s="23" t="s">
        <v>349</v>
      </c>
      <c r="D8" s="22"/>
      <c r="E8" s="8">
        <f>IF(LEN(C8)&gt;0,E7+1,E7)</f>
        <v>0</v>
      </c>
      <c r="F8" s="8" cm="1">
        <f t="array" ref="F8">IF(LEN(C8)&gt;0,F7,INDEX(附录D!G:G,MATCH(B8,附录D!B:B,0)))</f>
        <v>6</v>
      </c>
      <c r="G8" s="8">
        <v>1</v>
      </c>
      <c r="H8" s="8">
        <v>0</v>
      </c>
      <c r="I8" s="8" t="str">
        <f>IF(LEN(C8)&gt;0,E8&amp;":{text:'"&amp;B8&amp;"',serviceid:"&amp;F8&amp;",order:"&amp;G8&amp;",type:"&amp;H8&amp;"}","")</f>
        <v>0:{text:'完成投资估算文件及主要技术经济指标，完成与相关单位核对投资估算',serviceid:6,order:1,type:0}</v>
      </c>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row>
    <row r="9" s="4" customFormat="1" ht="30" customHeight="1" spans="1:1024 1025:16382">
      <c r="A9" s="18">
        <v>2.2</v>
      </c>
      <c r="B9" s="19" t="s">
        <v>354</v>
      </c>
      <c r="C9" s="17" t="s">
        <v>349</v>
      </c>
      <c r="D9" s="19"/>
      <c r="E9" s="8">
        <f t="shared" ref="E9:E40" si="0">IF(LEN(C9)&gt;0,E8+1,E8)</f>
        <v>1</v>
      </c>
      <c r="F9" s="8" cm="1">
        <f t="array" ref="F9">IF(LEN(C9)&gt;0,F8,INDEX(附录D!G:G,MATCH(B9,附录D!B:B,0)))</f>
        <v>6</v>
      </c>
      <c r="G9" s="8">
        <v>2</v>
      </c>
      <c r="H9" s="8">
        <v>0</v>
      </c>
      <c r="I9" s="8" t="str">
        <f t="shared" ref="I9:I40" si="1">IF(LEN(C9)&gt;0,E9&amp;":{text:'"&amp;B9&amp;"',serviceid:"&amp;F9&amp;",order:"&amp;G9&amp;",type:"&amp;H9&amp;"}","")</f>
        <v>1:{text:'根据项目建议书或可行性研究报告的变化，动态调整投资估算和技术经济指标，并对比各环节投资估算变化，完成项目建议书阶段到可行性研究阶段的量、价对比及原因分析',serviceid:6,order:2,type:0}</v>
      </c>
    </row>
    <row r="10" s="6" customFormat="1" customHeight="1" spans="1:1024 1025:16382">
      <c r="A10" s="18">
        <v>2.3</v>
      </c>
      <c r="B10" s="19" t="s">
        <v>355</v>
      </c>
      <c r="C10" s="17" t="s">
        <v>349</v>
      </c>
      <c r="D10" s="24"/>
      <c r="E10" s="8">
        <f t="shared" si="0"/>
        <v>2</v>
      </c>
      <c r="F10" s="8" cm="1">
        <f t="array" ref="F10">IF(LEN(C10)&gt;0,F9,INDEX(附录D!G:G,MATCH(B10,附录D!B:B,0)))</f>
        <v>6</v>
      </c>
      <c r="G10" s="8">
        <v>3</v>
      </c>
      <c r="H10" s="8">
        <v>0</v>
      </c>
      <c r="I10" s="8" t="str">
        <f t="shared" si="1"/>
        <v>2:{text:'参加项目建议书或可行性研究的技术论证会议、评审会议和与确定投资估算相关的会议',serviceid:6,order:3,type:0}</v>
      </c>
    </row>
    <row r="11" s="6" customFormat="1" customHeight="1" spans="1:1024 1025:16382">
      <c r="A11" s="18">
        <v>2.4</v>
      </c>
      <c r="B11" s="19" t="s">
        <v>356</v>
      </c>
      <c r="C11" s="17" t="s">
        <v>357</v>
      </c>
      <c r="D11" s="24"/>
      <c r="E11" s="8">
        <f t="shared" si="0"/>
        <v>3</v>
      </c>
      <c r="F11" s="8" cm="1">
        <f t="array" ref="F11">IF(LEN(C11)&gt;0,F10,INDEX(附录D!G:G,MATCH(B11,附录D!B:B,0)))</f>
        <v>6</v>
      </c>
      <c r="G11" s="8">
        <v>4</v>
      </c>
      <c r="H11" s="6">
        <v>1</v>
      </c>
      <c r="I11" s="8" t="str">
        <f t="shared" si="1"/>
        <v>3:{text:'对比类似项目的技术经济指标，分析技术经济指标差异原因，提供造价差异分析报告',serviceid:6,order:4,type:1}</v>
      </c>
    </row>
    <row r="12" s="6" customFormat="1" customHeight="1" spans="1:1024 1025:16382">
      <c r="A12" s="18">
        <v>2.5</v>
      </c>
      <c r="B12" s="19" t="s">
        <v>358</v>
      </c>
      <c r="C12" s="17" t="s">
        <v>357</v>
      </c>
      <c r="D12" s="24"/>
      <c r="E12" s="8">
        <f t="shared" si="0"/>
        <v>4</v>
      </c>
      <c r="F12" s="8" cm="1">
        <f t="array" ref="F12">IF(LEN(C12)&gt;0,F11,INDEX(附录D!G:G,MATCH(B12,附录D!B:B,0)))</f>
        <v>6</v>
      </c>
      <c r="G12" s="8">
        <v>5</v>
      </c>
      <c r="H12" s="6">
        <v>1</v>
      </c>
      <c r="I12" s="8" t="str">
        <f t="shared" si="1"/>
        <v>4:{text:'根据造价差异分析结果，提出调整工程方案的咨询意见供委托人或关联单位决策',serviceid:6,order:5,type:1}</v>
      </c>
    </row>
    <row r="13" s="6" customFormat="1" customHeight="1" spans="1:1024 1025:16382">
      <c r="A13" s="18">
        <v>2.6</v>
      </c>
      <c r="B13" s="19" t="s">
        <v>359</v>
      </c>
      <c r="C13" s="17" t="s">
        <v>357</v>
      </c>
      <c r="D13" s="19"/>
      <c r="E13" s="8">
        <f t="shared" si="0"/>
        <v>5</v>
      </c>
      <c r="F13" s="8" cm="1">
        <f t="array" ref="F13">IF(LEN(C13)&gt;0,F12,INDEX(附录D!G:G,MATCH(B13,附录D!B:B,0)))</f>
        <v>6</v>
      </c>
      <c r="G13" s="8">
        <v>6</v>
      </c>
      <c r="H13" s="6">
        <v>1</v>
      </c>
      <c r="I13" s="8" t="str">
        <f t="shared" si="1"/>
        <v>5:{text:'依据投资估算和项目建设计划，编制项目资金计划，供委托人决策',serviceid:6,order:6,type:1}</v>
      </c>
    </row>
    <row r="14" s="3" customFormat="1" customHeight="1" spans="1:1024 1025:16382">
      <c r="A14" s="13">
        <v>3</v>
      </c>
      <c r="B14" s="16" t="s">
        <v>180</v>
      </c>
      <c r="C14" s="20"/>
      <c r="D14" s="16"/>
      <c r="E14" s="8">
        <f t="shared" si="0"/>
        <v>5</v>
      </c>
      <c r="F14" s="8" cm="1">
        <f t="array" ref="F14">IF(LEN(C14)&gt;0,F13,INDEX(附录D!G:G,MATCH(B14,附录D!B:B,0)))</f>
        <v>7</v>
      </c>
      <c r="I14" s="8" t="str">
        <f t="shared" si="1"/>
        <v/>
      </c>
    </row>
    <row r="15" s="4" customFormat="1" customHeight="1" spans="1:1024 1025:16382">
      <c r="A15" s="18">
        <v>3.1</v>
      </c>
      <c r="B15" s="19" t="s">
        <v>360</v>
      </c>
      <c r="C15" s="17" t="s">
        <v>349</v>
      </c>
      <c r="D15" s="19"/>
      <c r="E15" s="8">
        <f t="shared" si="0"/>
        <v>6</v>
      </c>
      <c r="F15" s="8" cm="1">
        <f t="array" ref="F15">IF(LEN(C15)&gt;0,F14,INDEX(附录D!G:G,MATCH(B15,附录D!B:B,0)))</f>
        <v>7</v>
      </c>
      <c r="G15" s="8">
        <v>7</v>
      </c>
      <c r="H15" s="8">
        <v>0</v>
      </c>
      <c r="I15" s="8" t="str">
        <f t="shared" si="1"/>
        <v>6:{text:'完成设计概算文件及主要技术经济指标，完成与相关单位核对设计概算',serviceid:7,order:7,type:0}</v>
      </c>
    </row>
    <row r="16" s="4" customFormat="1" ht="30" customHeight="1" spans="1:1024 1025:16382">
      <c r="A16" s="18">
        <v>3.2</v>
      </c>
      <c r="B16" s="19" t="s">
        <v>361</v>
      </c>
      <c r="C16" s="17" t="s">
        <v>349</v>
      </c>
      <c r="D16" s="19"/>
      <c r="E16" s="8">
        <f t="shared" si="0"/>
        <v>7</v>
      </c>
      <c r="F16" s="8" cm="1">
        <f t="array" ref="F16">IF(LEN(C16)&gt;0,F15,INDEX(附录D!G:G,MATCH(B16,附录D!B:B,0)))</f>
        <v>7</v>
      </c>
      <c r="G16" s="8">
        <v>8</v>
      </c>
      <c r="H16" s="8">
        <v>0</v>
      </c>
      <c r="I16" s="8" t="str">
        <f t="shared" si="1"/>
        <v>7:{text:'依据各版初步设计动态调整设计概算及经济指标，并对比各版设计概算结果，完成可行性研究阶段到初步设计阶段的造价对比，提供造价差异分析报告',serviceid:7,order:8,type:0}</v>
      </c>
    </row>
    <row r="17" s="4" customFormat="1" customHeight="1" spans="1:9">
      <c r="A17" s="18">
        <v>3.3</v>
      </c>
      <c r="B17" s="19" t="s">
        <v>362</v>
      </c>
      <c r="C17" s="17" t="s">
        <v>349</v>
      </c>
      <c r="D17" s="19"/>
      <c r="E17" s="8">
        <f t="shared" si="0"/>
        <v>8</v>
      </c>
      <c r="F17" s="8" cm="1">
        <f t="array" ref="F17">IF(LEN(C17)&gt;0,F16,INDEX(附录D!G:G,MATCH(B17,附录D!B:B,0)))</f>
        <v>7</v>
      </c>
      <c r="G17" s="8">
        <v>9</v>
      </c>
      <c r="H17" s="8">
        <v>0</v>
      </c>
      <c r="I17" s="8" t="str">
        <f t="shared" si="1"/>
        <v>8:{text:'参加初步设计的技术论证会议、评审会议和与设计概算相关的会议',serviceid:7,order:9,type:0}</v>
      </c>
    </row>
    <row r="18" s="4" customFormat="1" customHeight="1" spans="1:9">
      <c r="A18" s="18">
        <v>3.4</v>
      </c>
      <c r="B18" s="19" t="s">
        <v>356</v>
      </c>
      <c r="C18" s="17" t="s">
        <v>357</v>
      </c>
      <c r="D18" s="19"/>
      <c r="E18" s="8">
        <f t="shared" si="0"/>
        <v>9</v>
      </c>
      <c r="F18" s="8" cm="1">
        <f t="array" ref="F18">IF(LEN(C18)&gt;0,F17,INDEX(附录D!G:G,MATCH(B18,附录D!B:B,0)))</f>
        <v>7</v>
      </c>
      <c r="G18" s="8">
        <v>10</v>
      </c>
      <c r="H18" s="6">
        <v>1</v>
      </c>
      <c r="I18" s="8" t="str">
        <f t="shared" si="1"/>
        <v>9:{text:'对比类似项目的技术经济指标，分析技术经济指标差异原因，提供造价差异分析报告',serviceid:7,order:10,type:1}</v>
      </c>
    </row>
    <row r="19" s="4" customFormat="1" customHeight="1" spans="1:9">
      <c r="A19" s="18">
        <v>3.5</v>
      </c>
      <c r="B19" s="19" t="s">
        <v>363</v>
      </c>
      <c r="C19" s="17" t="s">
        <v>357</v>
      </c>
      <c r="D19" s="19"/>
      <c r="E19" s="8">
        <f t="shared" si="0"/>
        <v>10</v>
      </c>
      <c r="F19" s="8" cm="1">
        <f t="array" ref="F19">IF(LEN(C19)&gt;0,F18,INDEX(附录D!G:G,MATCH(B19,附录D!B:B,0)))</f>
        <v>7</v>
      </c>
      <c r="G19" s="8">
        <v>11</v>
      </c>
      <c r="H19" s="6">
        <v>1</v>
      </c>
      <c r="I19" s="8" t="str">
        <f t="shared" si="1"/>
        <v>10:{text:'根据造价差异分析结果，提出调整工程设计方案的咨询意见供委托人或关联单位决策',serviceid:7,order:11,type:1}</v>
      </c>
    </row>
    <row r="20" s="4" customFormat="1" customHeight="1" spans="1:9">
      <c r="A20" s="18">
        <v>3.6</v>
      </c>
      <c r="B20" s="19" t="s">
        <v>364</v>
      </c>
      <c r="C20" s="17" t="s">
        <v>357</v>
      </c>
      <c r="D20" s="19"/>
      <c r="E20" s="8">
        <f t="shared" si="0"/>
        <v>11</v>
      </c>
      <c r="F20" s="8" cm="1">
        <f t="array" ref="F20">IF(LEN(C20)&gt;0,F19,INDEX(附录D!G:G,MATCH(B20,附录D!B:B,0)))</f>
        <v>7</v>
      </c>
      <c r="G20" s="8">
        <v>12</v>
      </c>
      <c r="H20" s="6">
        <v>1</v>
      </c>
      <c r="I20" s="8" t="str">
        <f t="shared" si="1"/>
        <v>11:{text:'依据设计概算和项目建设计划，编制或调整项目资金计划，供委托人决策',serviceid:7,order:12,type:1}</v>
      </c>
    </row>
    <row r="21" s="3" customFormat="1" customHeight="1" spans="1:9">
      <c r="A21" s="13">
        <v>4</v>
      </c>
      <c r="B21" s="16" t="s">
        <v>182</v>
      </c>
      <c r="C21" s="20"/>
      <c r="D21" s="16"/>
      <c r="E21" s="8">
        <f t="shared" si="0"/>
        <v>11</v>
      </c>
      <c r="F21" s="8" cm="1">
        <f t="array" ref="F21">IF(LEN(C21)&gt;0,F20,INDEX(附录D!G:G,MATCH(B21,附录D!B:B,0)))</f>
        <v>8</v>
      </c>
      <c r="I21" s="8" t="str">
        <f t="shared" si="1"/>
        <v/>
      </c>
    </row>
    <row r="22" s="4" customFormat="1" customHeight="1" spans="1:9">
      <c r="A22" s="18">
        <v>4.1</v>
      </c>
      <c r="B22" s="19" t="s">
        <v>365</v>
      </c>
      <c r="C22" s="17" t="s">
        <v>349</v>
      </c>
      <c r="D22" s="19"/>
      <c r="E22" s="8">
        <f t="shared" si="0"/>
        <v>12</v>
      </c>
      <c r="F22" s="8" cm="1">
        <f t="array" ref="F22">IF(LEN(C22)&gt;0,F21,INDEX(附录D!G:G,MATCH(B22,附录D!B:B,0)))</f>
        <v>8</v>
      </c>
      <c r="G22" s="8">
        <v>13</v>
      </c>
      <c r="H22" s="8">
        <v>0</v>
      </c>
      <c r="I22" s="8" t="str">
        <f t="shared" si="1"/>
        <v>12:{text:'完成施工图预算文件及主要技术经济指标，完成与相关单位核对施工图预算',serviceid:8,order:13,type:0}</v>
      </c>
    </row>
    <row r="23" s="4" customFormat="1" ht="30" customHeight="1" spans="1:9">
      <c r="A23" s="18">
        <v>4.2</v>
      </c>
      <c r="B23" s="19" t="s">
        <v>366</v>
      </c>
      <c r="C23" s="17" t="s">
        <v>349</v>
      </c>
      <c r="D23" s="19"/>
      <c r="E23" s="8">
        <f t="shared" si="0"/>
        <v>13</v>
      </c>
      <c r="F23" s="8" cm="1">
        <f t="array" ref="F23">IF(LEN(C23)&gt;0,F22,INDEX(附录D!G:G,MATCH(B23,附录D!B:B,0)))</f>
        <v>8</v>
      </c>
      <c r="G23" s="8">
        <v>14</v>
      </c>
      <c r="H23" s="8">
        <v>0</v>
      </c>
      <c r="I23" s="8" t="str">
        <f t="shared" si="1"/>
        <v>13:{text:'依据各版施工图动态调整施工图预算，并对比各版施工图预算结果，完成施工图预算与设计概算的造价对比（如有必要应完成与投资估算的造价对比），提供造价差异分析报告',serviceid:8,order:14,type:0}</v>
      </c>
    </row>
    <row r="24" s="4" customFormat="1" customHeight="1" spans="1:9">
      <c r="A24" s="18">
        <v>4.3</v>
      </c>
      <c r="B24" s="19" t="s">
        <v>367</v>
      </c>
      <c r="C24" s="17" t="s">
        <v>349</v>
      </c>
      <c r="D24" s="19"/>
      <c r="E24" s="8">
        <f t="shared" si="0"/>
        <v>14</v>
      </c>
      <c r="F24" s="8" cm="1">
        <f t="array" ref="F24">IF(LEN(C24)&gt;0,F23,INDEX(附录D!G:G,MATCH(B24,附录D!B:B,0)))</f>
        <v>8</v>
      </c>
      <c r="G24" s="8">
        <v>15</v>
      </c>
      <c r="H24" s="8">
        <v>0</v>
      </c>
      <c r="I24" s="8" t="str">
        <f t="shared" si="1"/>
        <v>14:{text:'参加施工图设计的技术论证会议、评审会议和与施工图预算相关的会议',serviceid:8,order:15,type:0}</v>
      </c>
    </row>
    <row r="25" s="4" customFormat="1" customHeight="1" spans="1:9">
      <c r="A25" s="18">
        <v>4.4</v>
      </c>
      <c r="B25" s="19" t="s">
        <v>356</v>
      </c>
      <c r="C25" s="17" t="s">
        <v>357</v>
      </c>
      <c r="D25" s="19"/>
      <c r="E25" s="8">
        <f t="shared" si="0"/>
        <v>15</v>
      </c>
      <c r="F25" s="8" cm="1">
        <f t="array" ref="F25">IF(LEN(C25)&gt;0,F24,INDEX(附录D!G:G,MATCH(B25,附录D!B:B,0)))</f>
        <v>8</v>
      </c>
      <c r="G25" s="8">
        <v>16</v>
      </c>
      <c r="H25" s="6">
        <v>1</v>
      </c>
      <c r="I25" s="8" t="str">
        <f t="shared" si="1"/>
        <v>15:{text:'对比类似项目的技术经济指标，分析技术经济指标差异原因，提供造价差异分析报告',serviceid:8,order:16,type:1}</v>
      </c>
    </row>
    <row r="26" s="4" customFormat="1" customHeight="1" spans="1:9">
      <c r="A26" s="18">
        <v>4.5</v>
      </c>
      <c r="B26" s="19" t="s">
        <v>363</v>
      </c>
      <c r="C26" s="17" t="s">
        <v>357</v>
      </c>
      <c r="D26" s="19"/>
      <c r="E26" s="8">
        <f t="shared" si="0"/>
        <v>16</v>
      </c>
      <c r="F26" s="8" cm="1">
        <f t="array" ref="F26">IF(LEN(C26)&gt;0,F25,INDEX(附录D!G:G,MATCH(B26,附录D!B:B,0)))</f>
        <v>8</v>
      </c>
      <c r="G26" s="8">
        <v>17</v>
      </c>
      <c r="H26" s="6">
        <v>1</v>
      </c>
      <c r="I26" s="8" t="str">
        <f t="shared" si="1"/>
        <v>16:{text:'根据造价差异分析结果，提出调整工程设计方案的咨询意见供委托人或关联单位决策',serviceid:8,order:17,type:1}</v>
      </c>
    </row>
    <row r="27" s="4" customFormat="1" customHeight="1" spans="1:9">
      <c r="A27" s="18">
        <v>4.6</v>
      </c>
      <c r="B27" s="19" t="s">
        <v>368</v>
      </c>
      <c r="C27" s="17" t="s">
        <v>357</v>
      </c>
      <c r="D27" s="19"/>
      <c r="E27" s="8">
        <f t="shared" si="0"/>
        <v>17</v>
      </c>
      <c r="F27" s="8" cm="1">
        <f t="array" ref="F27">IF(LEN(C27)&gt;0,F26,INDEX(附录D!G:G,MATCH(B27,附录D!B:B,0)))</f>
        <v>8</v>
      </c>
      <c r="G27" s="8">
        <v>18</v>
      </c>
      <c r="H27" s="6">
        <v>1</v>
      </c>
      <c r="I27" s="8" t="str">
        <f t="shared" si="1"/>
        <v>17:{text:'依据施工图预算和项目建设计划，编制或调整项目资金计划，供委托人决策',serviceid:8,order:18,type:1}</v>
      </c>
    </row>
    <row r="28" s="4" customFormat="1" customHeight="1" spans="1:9">
      <c r="A28" s="18">
        <v>4.7</v>
      </c>
      <c r="B28" s="19" t="s">
        <v>369</v>
      </c>
      <c r="C28" s="17" t="s">
        <v>357</v>
      </c>
      <c r="D28" s="25"/>
      <c r="E28" s="8">
        <f t="shared" si="0"/>
        <v>18</v>
      </c>
      <c r="F28" s="8" cm="1">
        <f t="array" ref="F28">IF(LEN(C28)&gt;0,F27,INDEX(附录D!G:G,MATCH(B28,附录D!B:B,0)))</f>
        <v>8</v>
      </c>
      <c r="G28" s="8">
        <v>19</v>
      </c>
      <c r="H28" s="6">
        <v>1</v>
      </c>
      <c r="I28" s="8" t="str">
        <f t="shared" si="1"/>
        <v>18:{text:'分析专项设计方案的经济合理性，提出咨询意见供委托人决策',serviceid:8,order:19,type:1}</v>
      </c>
    </row>
    <row r="29" s="4" customFormat="1" customHeight="1" spans="1:9">
      <c r="A29" s="18">
        <v>4.8</v>
      </c>
      <c r="B29" s="19" t="s">
        <v>370</v>
      </c>
      <c r="C29" s="17" t="s">
        <v>357</v>
      </c>
      <c r="D29" s="25"/>
      <c r="E29" s="8">
        <f t="shared" si="0"/>
        <v>19</v>
      </c>
      <c r="F29" s="8" cm="1">
        <f t="array" ref="F29">IF(LEN(C29)&gt;0,F28,INDEX(附录D!G:G,MATCH(B29,附录D!B:B,0)))</f>
        <v>8</v>
      </c>
      <c r="G29" s="8">
        <v>20</v>
      </c>
      <c r="H29" s="6">
        <v>1</v>
      </c>
      <c r="I29" s="8" t="str">
        <f t="shared" si="1"/>
        <v>19:{text:'分析施工组织设计和交通组织方案的经济合理性，提出咨询意见供委托人决策',serviceid:8,order:20,type:1}</v>
      </c>
    </row>
    <row r="30" s="3" customFormat="1" customHeight="1" spans="1:9">
      <c r="A30" s="13">
        <v>5</v>
      </c>
      <c r="B30" s="16" t="s">
        <v>185</v>
      </c>
      <c r="C30" s="20"/>
      <c r="D30" s="16"/>
      <c r="E30" s="8">
        <f t="shared" si="0"/>
        <v>19</v>
      </c>
      <c r="F30" s="8" cm="1">
        <f t="array" ref="F30">IF(LEN(C30)&gt;0,F29,INDEX(附录D!G:G,MATCH(B30,附录D!B:B,0)))</f>
        <v>9</v>
      </c>
      <c r="I30" s="8" t="str">
        <f t="shared" si="1"/>
        <v/>
      </c>
    </row>
    <row r="31" s="4" customFormat="1" ht="30" customHeight="1" spans="1:9">
      <c r="A31" s="18">
        <v>5.1</v>
      </c>
      <c r="B31" s="19" t="s">
        <v>371</v>
      </c>
      <c r="C31" s="17" t="s">
        <v>349</v>
      </c>
      <c r="D31" s="19"/>
      <c r="E31" s="8">
        <f t="shared" si="0"/>
        <v>20</v>
      </c>
      <c r="F31" s="8" cm="1">
        <f t="array" ref="F31">IF(LEN(C31)&gt;0,F30,INDEX(附录D!G:G,MATCH(B31,附录D!B:B,0)))</f>
        <v>9</v>
      </c>
      <c r="G31" s="8">
        <v>21</v>
      </c>
      <c r="H31" s="8">
        <v>0</v>
      </c>
      <c r="I31" s="8" t="str">
        <f t="shared" si="1"/>
        <v>20:{text:'完成招标工程量清单及工程量清单预算，与相关单位核对工程量清单及工程量清单预算，并完成修改与调整',serviceid:9,order:21,type:0}</v>
      </c>
    </row>
    <row r="32" s="4" customFormat="1" customHeight="1" spans="1:9">
      <c r="A32" s="18">
        <v>5.2</v>
      </c>
      <c r="B32" s="19" t="s">
        <v>372</v>
      </c>
      <c r="C32" s="17" t="s">
        <v>349</v>
      </c>
      <c r="D32" s="19"/>
      <c r="E32" s="8">
        <f t="shared" si="0"/>
        <v>21</v>
      </c>
      <c r="F32" s="8" cm="1">
        <f t="array" ref="F32">IF(LEN(C32)&gt;0,F31,INDEX(附录D!G:G,MATCH(B32,附录D!B:B,0)))</f>
        <v>9</v>
      </c>
      <c r="G32" s="8">
        <v>22</v>
      </c>
      <c r="H32" s="8">
        <v>0</v>
      </c>
      <c r="I32" s="8" t="str">
        <f t="shared" si="1"/>
        <v>21:{text:'对比工程量清单预算和施工图预算，提供造价差异分析报告',serviceid:9,order:22,type:0}</v>
      </c>
    </row>
    <row r="33" s="4" customFormat="1" ht="30" customHeight="1" spans="1:9">
      <c r="A33" s="18">
        <v>5.3</v>
      </c>
      <c r="B33" s="19" t="s">
        <v>373</v>
      </c>
      <c r="C33" s="17" t="s">
        <v>349</v>
      </c>
      <c r="D33" s="19"/>
      <c r="E33" s="8">
        <f t="shared" si="0"/>
        <v>22</v>
      </c>
      <c r="F33" s="8" cm="1">
        <f t="array" ref="F33">IF(LEN(C33)&gt;0,F32,INDEX(附录D!G:G,MATCH(B33,附录D!B:B,0)))</f>
        <v>9</v>
      </c>
      <c r="G33" s="8">
        <v>23</v>
      </c>
      <c r="H33" s="8">
        <v>0</v>
      </c>
      <c r="I33" s="8" t="str">
        <f t="shared" si="1"/>
        <v>22:{text:'审核计量与支付条款，对招标文件和合同文件涉及合同价款、工程变更费用咨询、结算费用等与造价相关条款提供咨询意见',serviceid:9,order:23,type:0}</v>
      </c>
    </row>
    <row r="34" s="4" customFormat="1" customHeight="1" spans="1:9">
      <c r="A34" s="18">
        <v>5.4</v>
      </c>
      <c r="B34" s="19" t="s">
        <v>374</v>
      </c>
      <c r="C34" s="17" t="s">
        <v>349</v>
      </c>
      <c r="D34" s="19"/>
      <c r="E34" s="8">
        <f t="shared" si="0"/>
        <v>23</v>
      </c>
      <c r="F34" s="8" cm="1">
        <f t="array" ref="F34">IF(LEN(C34)&gt;0,F33,INDEX(附录D!G:G,MATCH(B34,附录D!B:B,0)))</f>
        <v>9</v>
      </c>
      <c r="G34" s="8">
        <v>24</v>
      </c>
      <c r="H34" s="8">
        <v>0</v>
      </c>
      <c r="I34" s="8" t="str">
        <f t="shared" si="1"/>
        <v>23:{text:'协助招标人完成招标答疑涉及的造价问题的解答与回复',serviceid:9,order:24,type:0}</v>
      </c>
    </row>
    <row r="35" s="4" customFormat="1" customHeight="1" spans="1:9">
      <c r="A35" s="18">
        <v>5.5</v>
      </c>
      <c r="B35" s="19" t="s">
        <v>375</v>
      </c>
      <c r="C35" s="17" t="s">
        <v>349</v>
      </c>
      <c r="D35" s="19"/>
      <c r="E35" s="8">
        <f t="shared" si="0"/>
        <v>24</v>
      </c>
      <c r="F35" s="8" cm="1">
        <f t="array" ref="F35">IF(LEN(C35)&gt;0,F34,INDEX(附录D!G:G,MATCH(B35,附录D!B:B,0)))</f>
        <v>9</v>
      </c>
      <c r="G35" s="8">
        <v>25</v>
      </c>
      <c r="H35" s="8">
        <v>0</v>
      </c>
      <c r="I35" s="8" t="str">
        <f t="shared" si="1"/>
        <v>24:{text:'参加招投标阶段与造价确定相关的会议',serviceid:9,order:25,type:0}</v>
      </c>
    </row>
    <row r="36" s="4" customFormat="1" customHeight="1" spans="1:9">
      <c r="A36" s="18">
        <v>5.6</v>
      </c>
      <c r="B36" s="19" t="s">
        <v>376</v>
      </c>
      <c r="C36" s="17" t="s">
        <v>357</v>
      </c>
      <c r="D36" s="19"/>
      <c r="E36" s="8">
        <f t="shared" si="0"/>
        <v>25</v>
      </c>
      <c r="F36" s="8" cm="1">
        <f t="array" ref="F36">IF(LEN(C36)&gt;0,F35,INDEX(附录D!G:G,MATCH(B36,附录D!B:B,0)))</f>
        <v>9</v>
      </c>
      <c r="G36" s="8">
        <v>26</v>
      </c>
      <c r="H36" s="6">
        <v>1</v>
      </c>
      <c r="I36" s="8" t="str">
        <f t="shared" si="1"/>
        <v>25:{text:'对比中标价与工程量清单预算，并分析差异原因，协助招标人完成不平衡报价调整',serviceid:9,order:26,type:1}</v>
      </c>
    </row>
    <row r="37" s="4" customFormat="1" customHeight="1" spans="1:9">
      <c r="A37" s="18">
        <v>5.7</v>
      </c>
      <c r="B37" s="19" t="s">
        <v>377</v>
      </c>
      <c r="C37" s="17" t="s">
        <v>357</v>
      </c>
      <c r="D37" s="19"/>
      <c r="E37" s="8">
        <f t="shared" si="0"/>
        <v>26</v>
      </c>
      <c r="F37" s="8" cm="1">
        <f t="array" ref="F37">IF(LEN(C37)&gt;0,F36,INDEX(附录D!G:G,MATCH(B37,附录D!B:B,0)))</f>
        <v>9</v>
      </c>
      <c r="G37" s="8">
        <v>27</v>
      </c>
      <c r="H37" s="6">
        <v>1</v>
      </c>
      <c r="I37" s="8" t="str">
        <f t="shared" si="1"/>
        <v>26:{text:'参与合同谈判，协助招标人合同谈判过程中相关造价分析',serviceid:9,order:27,type:1}</v>
      </c>
    </row>
    <row r="38" s="3" customFormat="1" customHeight="1" spans="1:9">
      <c r="A38" s="13">
        <v>6</v>
      </c>
      <c r="B38" s="16" t="s">
        <v>187</v>
      </c>
      <c r="C38" s="20"/>
      <c r="D38" s="16"/>
      <c r="E38" s="8">
        <f t="shared" si="0"/>
        <v>26</v>
      </c>
      <c r="F38" s="8" cm="1">
        <f t="array" ref="F38">IF(LEN(C38)&gt;0,F37,INDEX(附录D!G:G,MATCH(B38,附录D!B:B,0)))</f>
        <v>10</v>
      </c>
      <c r="I38" s="8" t="str">
        <f t="shared" si="1"/>
        <v/>
      </c>
    </row>
    <row r="39" s="4" customFormat="1" customHeight="1" spans="1:9">
      <c r="A39" s="18">
        <v>6.1</v>
      </c>
      <c r="B39" s="19" t="s">
        <v>378</v>
      </c>
      <c r="C39" s="17" t="s">
        <v>349</v>
      </c>
      <c r="D39" s="19"/>
      <c r="E39" s="8">
        <f t="shared" si="0"/>
        <v>27</v>
      </c>
      <c r="F39" s="8" cm="1">
        <f t="array" ref="F39">IF(LEN(C39)&gt;0,F38,INDEX(附录D!G:G,MATCH(B39,附录D!B:B,0)))</f>
        <v>10</v>
      </c>
      <c r="G39" s="8">
        <v>28</v>
      </c>
      <c r="H39" s="8">
        <v>0</v>
      </c>
      <c r="I39" s="8" t="str">
        <f t="shared" si="1"/>
        <v>27:{text:'清理施工承包合同费用、征地拆迁费用、各项价差、其他类费用及费用依据、计算资料等',serviceid:10,order:28,type:0}</v>
      </c>
    </row>
    <row r="40" s="4" customFormat="1" ht="30" customHeight="1" spans="1:9">
      <c r="A40" s="18">
        <v>6.2</v>
      </c>
      <c r="B40" s="19" t="s">
        <v>379</v>
      </c>
      <c r="C40" s="17" t="s">
        <v>349</v>
      </c>
      <c r="D40" s="19"/>
      <c r="E40" s="8">
        <f t="shared" si="0"/>
        <v>28</v>
      </c>
      <c r="F40" s="8" cm="1">
        <f t="array" ref="F40">IF(LEN(C40)&gt;0,F39,INDEX(附录D!G:G,MATCH(B40,附录D!B:B,0)))</f>
        <v>10</v>
      </c>
      <c r="G40" s="8">
        <v>29</v>
      </c>
      <c r="H40" s="8">
        <v>0</v>
      </c>
      <c r="I40" s="8" t="str">
        <f t="shared" si="1"/>
        <v>28:{text:'清理征地拆迁费用，包括清理建设项目的用地、青苗补偿、房屋拆迁等费用，清理管线迁改、改路、改河、改沟以及构筑物迁改等费用，土地复垦费用及征拆各项规费的清理等',serviceid:10,order:29,type:0}</v>
      </c>
    </row>
    <row r="41" s="4" customFormat="1" customHeight="1" spans="1:9">
      <c r="A41" s="18">
        <v>6.3</v>
      </c>
      <c r="B41" s="19" t="s">
        <v>380</v>
      </c>
      <c r="C41" s="17" t="s">
        <v>349</v>
      </c>
      <c r="D41" s="19"/>
      <c r="E41" s="8">
        <f t="shared" ref="E41:E72" si="2">IF(LEN(C41)&gt;0,E40+1,E40)</f>
        <v>29</v>
      </c>
      <c r="F41" s="8" cm="1">
        <f t="array" ref="F41">IF(LEN(C41)&gt;0,F40,INDEX(附录D!G:G,MATCH(B41,附录D!B:B,0)))</f>
        <v>10</v>
      </c>
      <c r="G41" s="8">
        <v>30</v>
      </c>
      <c r="H41" s="8">
        <v>0</v>
      </c>
      <c r="I41" s="8" t="str">
        <f t="shared" ref="I41:I72" si="3">IF(LEN(C41)&gt;0,E41&amp;":{text:'"&amp;B41&amp;"',serviceid:"&amp;F41&amp;",order:"&amp;G41&amp;",type:"&amp;H41&amp;"}","")</f>
        <v>29:{text:'清理材料价差，包括调整甲供材料设备价差、政策性文件规定的其他材料价差等',serviceid:10,order:30,type:0}</v>
      </c>
    </row>
    <row r="42" s="4" customFormat="1" customHeight="1" spans="1:9">
      <c r="A42" s="18">
        <v>6.4</v>
      </c>
      <c r="B42" s="19" t="s">
        <v>381</v>
      </c>
      <c r="C42" s="17" t="s">
        <v>349</v>
      </c>
      <c r="D42" s="19"/>
      <c r="E42" s="8">
        <f t="shared" si="2"/>
        <v>30</v>
      </c>
      <c r="F42" s="8" cm="1">
        <f t="array" ref="F42">IF(LEN(C42)&gt;0,F41,INDEX(附录D!G:G,MATCH(B42,附录D!B:B,0)))</f>
        <v>10</v>
      </c>
      <c r="G42" s="8">
        <v>31</v>
      </c>
      <c r="H42" s="8">
        <v>0</v>
      </c>
      <c r="I42" s="8" t="str">
        <f t="shared" si="3"/>
        <v>30:{text:'清理政策性调整费用',serviceid:10,order:31,type:0}</v>
      </c>
    </row>
    <row r="43" s="4" customFormat="1" customHeight="1" spans="1:9">
      <c r="A43" s="18">
        <v>6.5</v>
      </c>
      <c r="B43" s="26" t="s">
        <v>382</v>
      </c>
      <c r="C43" s="17" t="s">
        <v>349</v>
      </c>
      <c r="D43" s="19"/>
      <c r="E43" s="8">
        <f t="shared" si="2"/>
        <v>31</v>
      </c>
      <c r="F43" s="8" cm="1">
        <f t="array" ref="F43">IF(LEN(C43)&gt;0,F42,INDEX(附录D!G:G,MATCH(B43,附录D!B:B,0)))</f>
        <v>10</v>
      </c>
      <c r="G43" s="8">
        <v>32</v>
      </c>
      <c r="H43" s="8">
        <v>0</v>
      </c>
      <c r="I43" s="8" t="str">
        <f t="shared" si="3"/>
        <v>31:{text:'清理基本预备费和招标降造费，包括分析降造费的使用情况',serviceid:10,order:32,type:0}</v>
      </c>
    </row>
    <row r="44" s="4" customFormat="1" customHeight="1" spans="1:9">
      <c r="A44" s="18">
        <v>6.6</v>
      </c>
      <c r="B44" s="19" t="s">
        <v>383</v>
      </c>
      <c r="C44" s="17" t="s">
        <v>349</v>
      </c>
      <c r="D44" s="19"/>
      <c r="E44" s="8">
        <f t="shared" si="2"/>
        <v>32</v>
      </c>
      <c r="F44" s="8" cm="1">
        <f t="array" ref="F44">IF(LEN(C44)&gt;0,F43,INDEX(附录D!G:G,MATCH(B44,附录D!B:B,0)))</f>
        <v>10</v>
      </c>
      <c r="G44" s="8">
        <v>33</v>
      </c>
      <c r="H44" s="8">
        <v>0</v>
      </c>
      <c r="I44" s="8" t="str">
        <f t="shared" si="3"/>
        <v>32:{text:'对未进行初步验收的剩余工程及投资情况进行清理',serviceid:10,order:33,type:0}</v>
      </c>
    </row>
    <row r="45" s="4" customFormat="1" customHeight="1" spans="1:9">
      <c r="A45" s="18">
        <v>6.7</v>
      </c>
      <c r="B45" s="26" t="s">
        <v>384</v>
      </c>
      <c r="C45" s="17" t="s">
        <v>349</v>
      </c>
      <c r="D45" s="19"/>
      <c r="E45" s="8">
        <f t="shared" si="2"/>
        <v>33</v>
      </c>
      <c r="F45" s="8" cm="1">
        <f t="array" ref="F45">IF(LEN(C45)&gt;0,F44,INDEX(附录D!G:G,MATCH(B45,附录D!B:B,0)))</f>
        <v>10</v>
      </c>
      <c r="G45" s="8">
        <v>34</v>
      </c>
      <c r="H45" s="8">
        <v>0</v>
      </c>
      <c r="I45" s="8" t="str">
        <f t="shared" si="3"/>
        <v>33:{text:'梳理和清理批复的概算费用，分析费用变化的原因',serviceid:10,order:34,type:0}</v>
      </c>
    </row>
    <row r="46" s="4" customFormat="1" ht="40" customHeight="1" spans="1:9">
      <c r="A46" s="18">
        <v>6.8</v>
      </c>
      <c r="B46" s="19" t="s">
        <v>385</v>
      </c>
      <c r="C46" s="17" t="s">
        <v>349</v>
      </c>
      <c r="D46" s="19"/>
      <c r="E46" s="8">
        <f t="shared" si="2"/>
        <v>34</v>
      </c>
      <c r="F46" s="8" cm="1">
        <f t="array" ref="F46">IF(LEN(C46)&gt;0,F45,INDEX(附录D!G:G,MATCH(B46,附录D!B:B,0)))</f>
        <v>10</v>
      </c>
      <c r="G46" s="8">
        <v>35</v>
      </c>
      <c r="H46" s="8">
        <v>0</v>
      </c>
      <c r="I46" s="8" t="str">
        <f t="shared" si="3"/>
        <v>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v>
      </c>
    </row>
    <row r="47" s="4" customFormat="1" customHeight="1" spans="1:9">
      <c r="A47" s="18">
        <v>6.9</v>
      </c>
      <c r="B47" s="26" t="s">
        <v>386</v>
      </c>
      <c r="C47" s="17" t="s">
        <v>357</v>
      </c>
      <c r="D47" s="19"/>
      <c r="E47" s="8">
        <f t="shared" si="2"/>
        <v>35</v>
      </c>
      <c r="F47" s="8" cm="1">
        <f t="array" ref="F47">IF(LEN(C47)&gt;0,F46,INDEX(附录D!G:G,MATCH(B47,附录D!B:B,0)))</f>
        <v>10</v>
      </c>
      <c r="G47" s="8">
        <v>36</v>
      </c>
      <c r="H47" s="6">
        <v>1</v>
      </c>
      <c r="I47" s="8" t="str">
        <f t="shared" si="3"/>
        <v>35:{text:'招标图纸与实际施工图纸进行验核，核实工程数量，针对分析概算费用变化的原因',serviceid:10,order:36,type:1}</v>
      </c>
    </row>
    <row r="48" s="4" customFormat="1" customHeight="1" spans="1:9">
      <c r="A48" s="18" t="s">
        <v>387</v>
      </c>
      <c r="B48" s="26" t="s">
        <v>388</v>
      </c>
      <c r="C48" s="17" t="s">
        <v>349</v>
      </c>
      <c r="D48" s="19"/>
      <c r="E48" s="8">
        <f t="shared" si="2"/>
        <v>36</v>
      </c>
      <c r="F48" s="8" cm="1">
        <f t="array" ref="F48">IF(LEN(C48)&gt;0,F47,INDEX(附录D!G:G,MATCH(B48,附录D!B:B,0)))</f>
        <v>10</v>
      </c>
      <c r="G48" s="8">
        <v>37</v>
      </c>
      <c r="H48" s="8">
        <v>0</v>
      </c>
      <c r="I48" s="8" t="str">
        <f t="shared" si="3"/>
        <v>36:{text:'参加与清理概算相关的会议，协助委托人完成清理概算文件预评审工作',serviceid:10,order:37,type:0}</v>
      </c>
    </row>
    <row r="49" s="3" customFormat="1" customHeight="1" spans="1:9">
      <c r="A49" s="13" t="s">
        <v>389</v>
      </c>
      <c r="B49" s="16" t="s">
        <v>189</v>
      </c>
      <c r="C49" s="20"/>
      <c r="D49" s="16"/>
      <c r="E49" s="8">
        <f t="shared" si="2"/>
        <v>36</v>
      </c>
      <c r="F49" s="8" cm="1">
        <f t="array" ref="F49">IF(LEN(C49)&gt;0,F48,INDEX(附录D!G:G,MATCH(B49,附录D!B:B,0)))</f>
        <v>11</v>
      </c>
      <c r="I49" s="8" t="str">
        <f t="shared" si="3"/>
        <v/>
      </c>
    </row>
    <row r="50" s="4" customFormat="1" customHeight="1" spans="1:9">
      <c r="A50" s="18" t="s">
        <v>390</v>
      </c>
      <c r="B50" s="26" t="s">
        <v>391</v>
      </c>
      <c r="C50" s="17" t="s">
        <v>349</v>
      </c>
      <c r="D50" s="19"/>
      <c r="E50" s="8">
        <f t="shared" si="2"/>
        <v>37</v>
      </c>
      <c r="F50" s="8" cm="1">
        <f t="array" ref="F50">IF(LEN(C50)&gt;0,F49,INDEX(附录D!G:G,MATCH(B50,附录D!B:B,0)))</f>
        <v>11</v>
      </c>
      <c r="G50" s="8">
        <v>38</v>
      </c>
      <c r="H50" s="8">
        <v>0</v>
      </c>
      <c r="I50" s="8" t="str">
        <f t="shared" si="3"/>
        <v>37:{text:'完成工程变更费用的测算，或提出性价比更优的替代方案、材料等意见',serviceid:11,order:38,type:0}</v>
      </c>
    </row>
    <row r="51" s="4" customFormat="1" customHeight="1" spans="1:9">
      <c r="A51" s="18" t="s">
        <v>392</v>
      </c>
      <c r="B51" s="26" t="s">
        <v>393</v>
      </c>
      <c r="C51" s="17" t="s">
        <v>349</v>
      </c>
      <c r="D51" s="19"/>
      <c r="E51" s="8">
        <f t="shared" si="2"/>
        <v>38</v>
      </c>
      <c r="F51" s="8" cm="1">
        <f t="array" ref="F51">IF(LEN(C51)&gt;0,F50,INDEX(附录D!G:G,MATCH(B51,附录D!B:B,0)))</f>
        <v>11</v>
      </c>
      <c r="G51" s="8">
        <v>39</v>
      </c>
      <c r="H51" s="8">
        <v>0</v>
      </c>
      <c r="I51" s="8" t="str">
        <f t="shared" si="3"/>
        <v>38:{text:'完成新增预算单价或合同单价的计算与核定',serviceid:11,order:39,type:0}</v>
      </c>
    </row>
    <row r="52" s="4" customFormat="1" customHeight="1" spans="1:9">
      <c r="A52" s="18" t="s">
        <v>394</v>
      </c>
      <c r="B52" s="26" t="s">
        <v>395</v>
      </c>
      <c r="C52" s="17" t="s">
        <v>349</v>
      </c>
      <c r="D52" s="19"/>
      <c r="E52" s="8">
        <f t="shared" si="2"/>
        <v>39</v>
      </c>
      <c r="F52" s="8" cm="1">
        <f t="array" ref="F52">IF(LEN(C52)&gt;0,F51,INDEX(附录D!G:G,MATCH(B52,附录D!B:B,0)))</f>
        <v>11</v>
      </c>
      <c r="G52" s="8">
        <v>40</v>
      </c>
      <c r="H52" s="8">
        <v>0</v>
      </c>
      <c r="I52" s="8" t="str">
        <f t="shared" si="3"/>
        <v>39:{text:'按施工图预算或合同清单方式完成工程变更费用的计算',serviceid:11,order:40,type:0}</v>
      </c>
    </row>
    <row r="53" s="4" customFormat="1" ht="40" customHeight="1" spans="1:9">
      <c r="A53" s="18" t="s">
        <v>396</v>
      </c>
      <c r="B53" s="26" t="s">
        <v>397</v>
      </c>
      <c r="C53" s="17" t="s">
        <v>349</v>
      </c>
      <c r="D53" s="19"/>
      <c r="E53" s="8">
        <f t="shared" si="2"/>
        <v>40</v>
      </c>
      <c r="F53" s="8" cm="1">
        <f t="array" ref="F53">IF(LEN(C53)&gt;0,F52,INDEX(附录D!G:G,MATCH(B53,附录D!B:B,0)))</f>
        <v>11</v>
      </c>
      <c r="G53" s="8">
        <v>41</v>
      </c>
      <c r="H53" s="8">
        <v>0</v>
      </c>
      <c r="I53" s="8" t="str">
        <f t="shared" si="3"/>
        <v>40:{text:'完成过程结算，包括建立过程结算多维度清单体系，如：项目清单、工程量清单、分项清单；划分过程结算清单单元；依据经确认的实际完工工程量完成计价计费，完成过程结算文件',serviceid:11,order:41,type:0}</v>
      </c>
    </row>
    <row r="54" s="4" customFormat="1" customHeight="1" spans="1:9">
      <c r="A54" s="18" t="s">
        <v>398</v>
      </c>
      <c r="B54" s="26" t="s">
        <v>399</v>
      </c>
      <c r="C54" s="17" t="s">
        <v>349</v>
      </c>
      <c r="D54" s="19"/>
      <c r="E54" s="8">
        <f t="shared" si="2"/>
        <v>41</v>
      </c>
      <c r="F54" s="8" cm="1">
        <f t="array" ref="F54">IF(LEN(C54)&gt;0,F53,INDEX(附录D!G:G,MATCH(B54,附录D!B:B,0)))</f>
        <v>11</v>
      </c>
      <c r="G54" s="8">
        <v>42</v>
      </c>
      <c r="H54" s="8">
        <v>0</v>
      </c>
      <c r="I54" s="8" t="str">
        <f t="shared" si="3"/>
        <v>41:{text:'完成价格波动费用的计算或审核',serviceid:11,order:42,type:0}</v>
      </c>
    </row>
    <row r="55" s="4" customFormat="1" customHeight="1" spans="1:9">
      <c r="A55" s="18" t="s">
        <v>400</v>
      </c>
      <c r="B55" s="26" t="s">
        <v>401</v>
      </c>
      <c r="C55" s="17" t="s">
        <v>349</v>
      </c>
      <c r="D55" s="19"/>
      <c r="E55" s="8">
        <f t="shared" si="2"/>
        <v>42</v>
      </c>
      <c r="F55" s="8" cm="1">
        <f t="array" ref="F55">IF(LEN(C55)&gt;0,F54,INDEX(附录D!G:G,MATCH(B55,附录D!B:B,0)))</f>
        <v>11</v>
      </c>
      <c r="G55" s="8">
        <v>43</v>
      </c>
      <c r="H55" s="8">
        <v>0</v>
      </c>
      <c r="I55" s="8" t="str">
        <f t="shared" si="3"/>
        <v>42:{text:'完成索赔与补偿费用的计算或审核',serviceid:11,order:43,type:0}</v>
      </c>
    </row>
    <row r="56" s="4" customFormat="1" customHeight="1" spans="1:9">
      <c r="A56" s="18" t="s">
        <v>402</v>
      </c>
      <c r="B56" s="26" t="s">
        <v>403</v>
      </c>
      <c r="C56" s="17" t="s">
        <v>349</v>
      </c>
      <c r="D56" s="19"/>
      <c r="E56" s="8">
        <f t="shared" si="2"/>
        <v>43</v>
      </c>
      <c r="F56" s="8" cm="1">
        <f t="array" ref="F56">IF(LEN(C56)&gt;0,F55,INDEX(附录D!G:G,MATCH(B56,附录D!B:B,0)))</f>
        <v>11</v>
      </c>
      <c r="G56" s="8">
        <v>44</v>
      </c>
      <c r="H56" s="8">
        <v>0</v>
      </c>
      <c r="I56" s="8" t="str">
        <f t="shared" si="3"/>
        <v>43:{text:'完成结算文件及统计技术经济指标，与相关单位核对合同（工程）结算',serviceid:11,order:44,type:0}</v>
      </c>
    </row>
    <row r="57" s="4" customFormat="1" ht="30" customHeight="1" spans="1:9">
      <c r="A57" s="18" t="s">
        <v>404</v>
      </c>
      <c r="B57" s="26" t="s">
        <v>405</v>
      </c>
      <c r="C57" s="17" t="s">
        <v>349</v>
      </c>
      <c r="D57" s="19"/>
      <c r="E57" s="8">
        <f t="shared" si="2"/>
        <v>44</v>
      </c>
      <c r="F57" s="8" cm="1">
        <f t="array" ref="F57">IF(LEN(C57)&gt;0,F56,INDEX(附录D!G:G,MATCH(B57,附录D!B:B,0)))</f>
        <v>11</v>
      </c>
      <c r="G57" s="8">
        <v>45</v>
      </c>
      <c r="H57" s="8">
        <v>0</v>
      </c>
      <c r="I57" s="8" t="str">
        <f t="shared" si="3"/>
        <v>44:{text:'完成合同、变更和结算三环节费用的对比，分析合同费用各环节变化原因，提供对比报表和分析报告',serviceid:11,order:45,type:0}</v>
      </c>
    </row>
    <row r="58" s="4" customFormat="1" customHeight="1" spans="1:9">
      <c r="A58" s="18" t="s">
        <v>406</v>
      </c>
      <c r="B58" s="26" t="s">
        <v>407</v>
      </c>
      <c r="C58" s="17" t="s">
        <v>349</v>
      </c>
      <c r="D58" s="19"/>
      <c r="E58" s="8">
        <f t="shared" si="2"/>
        <v>45</v>
      </c>
      <c r="F58" s="8" cm="1">
        <f t="array" ref="F58">IF(LEN(C58)&gt;0,F57,INDEX(附录D!G:G,MATCH(B58,附录D!B:B,0)))</f>
        <v>11</v>
      </c>
      <c r="G58" s="8">
        <v>46</v>
      </c>
      <c r="H58" s="8">
        <v>0</v>
      </c>
      <c r="I58" s="8" t="str">
        <f t="shared" si="3"/>
        <v>45:{text:'参加与过程结算、工程变更费用确定和合同（工程）结算相关的会议',serviceid:11,order:46,type:0}</v>
      </c>
    </row>
    <row r="59" s="4" customFormat="1" customHeight="1" spans="1:9">
      <c r="A59" s="18" t="s">
        <v>408</v>
      </c>
      <c r="B59" s="26" t="s">
        <v>409</v>
      </c>
      <c r="C59" s="17" t="s">
        <v>357</v>
      </c>
      <c r="D59" s="19"/>
      <c r="E59" s="8">
        <f t="shared" si="2"/>
        <v>46</v>
      </c>
      <c r="F59" s="8" cm="1">
        <f t="array" ref="F59">IF(LEN(C59)&gt;0,F58,INDEX(附录D!G:G,MATCH(B59,附录D!B:B,0)))</f>
        <v>11</v>
      </c>
      <c r="G59" s="8">
        <v>47</v>
      </c>
      <c r="H59" s="6">
        <v>1</v>
      </c>
      <c r="I59" s="8" t="str">
        <f t="shared" si="3"/>
        <v>46:{text:'现场勘查与测量实际完工工程量',serviceid:11,order:47,type:1}</v>
      </c>
    </row>
    <row r="60" s="4" customFormat="1" customHeight="1" spans="1:9">
      <c r="A60" s="18" t="s">
        <v>410</v>
      </c>
      <c r="B60" s="26" t="s">
        <v>411</v>
      </c>
      <c r="C60" s="17" t="s">
        <v>357</v>
      </c>
      <c r="D60" s="19"/>
      <c r="E60" s="8">
        <f t="shared" si="2"/>
        <v>47</v>
      </c>
      <c r="F60" s="8" cm="1">
        <f t="array" ref="F60">IF(LEN(C60)&gt;0,F59,INDEX(附录D!G:G,MATCH(B60,附录D!B:B,0)))</f>
        <v>11</v>
      </c>
      <c r="G60" s="8">
        <v>48</v>
      </c>
      <c r="H60" s="6">
        <v>1</v>
      </c>
      <c r="I60" s="8" t="str">
        <f t="shared" si="3"/>
        <v>47:{text:'复核竣工图纸数量与结算数量的差异，提交数量差异报告',serviceid:11,order:48,type:1}</v>
      </c>
    </row>
    <row r="61" s="4" customFormat="1" customHeight="1" spans="1:9">
      <c r="A61" s="18" t="s">
        <v>412</v>
      </c>
      <c r="B61" s="26" t="s">
        <v>413</v>
      </c>
      <c r="C61" s="17" t="s">
        <v>357</v>
      </c>
      <c r="D61" s="19"/>
      <c r="E61" s="8">
        <f t="shared" si="2"/>
        <v>48</v>
      </c>
      <c r="F61" s="8" cm="1">
        <f t="array" ref="F61">IF(LEN(C61)&gt;0,F60,INDEX(附录D!G:G,MATCH(B61,附录D!B:B,0)))</f>
        <v>11</v>
      </c>
      <c r="G61" s="8">
        <v>49</v>
      </c>
      <c r="H61" s="6">
        <v>1</v>
      </c>
      <c r="I61" s="8" t="str">
        <f t="shared" si="3"/>
        <v>48:{text:'协助委托人对项目工程变更费用审批情况进行清理，编制交工验收造价文件',serviceid:11,order:49,type:1}</v>
      </c>
    </row>
    <row r="62" s="4" customFormat="1" customHeight="1" spans="1:9">
      <c r="A62" s="18" t="s">
        <v>414</v>
      </c>
      <c r="B62" s="26" t="s">
        <v>415</v>
      </c>
      <c r="C62" s="17" t="s">
        <v>357</v>
      </c>
      <c r="D62" s="19"/>
      <c r="E62" s="8">
        <f t="shared" si="2"/>
        <v>49</v>
      </c>
      <c r="F62" s="8" cm="1">
        <f t="array" ref="F62">IF(LEN(C62)&gt;0,F61,INDEX(附录D!G:G,MATCH(B62,附录D!B:B,0)))</f>
        <v>11</v>
      </c>
      <c r="G62" s="8">
        <v>50</v>
      </c>
      <c r="H62" s="6">
        <v>1</v>
      </c>
      <c r="I62" s="8" t="str">
        <f t="shared" si="3"/>
        <v>49:{text:'协助委托人处理工期索赔、造价费用等费用的争议与纠纷、仲裁与诉讼',serviceid:11,order:50,type:1}</v>
      </c>
    </row>
    <row r="63" s="3" customFormat="1" customHeight="1" spans="1:9">
      <c r="A63" s="13" t="s">
        <v>389</v>
      </c>
      <c r="B63" s="16" t="s">
        <v>189</v>
      </c>
      <c r="C63" s="20"/>
      <c r="D63" s="16"/>
      <c r="E63" s="8">
        <f t="shared" si="2"/>
        <v>49</v>
      </c>
      <c r="F63" s="27">
        <v>12</v>
      </c>
      <c r="G63" s="3"/>
      <c r="H63" s="3"/>
      <c r="I63" s="8" t="str">
        <f t="shared" si="3"/>
        <v/>
      </c>
    </row>
    <row r="64" s="4" customFormat="1" customHeight="1" spans="1:9">
      <c r="A64" s="18" t="s">
        <v>390</v>
      </c>
      <c r="B64" s="26" t="s">
        <v>391</v>
      </c>
      <c r="C64" s="17" t="s">
        <v>349</v>
      </c>
      <c r="D64" s="19"/>
      <c r="E64" s="8">
        <f t="shared" si="2"/>
        <v>50</v>
      </c>
      <c r="F64" s="8" cm="1">
        <f t="array" ref="F64">IF(LEN(C64)&gt;0,F63,INDEX(附录D!G:G,MATCH(B64,附录D!B:B,0)))</f>
        <v>12</v>
      </c>
      <c r="G64" s="8">
        <v>51</v>
      </c>
      <c r="H64" s="8">
        <v>0</v>
      </c>
      <c r="I64" s="8" t="str">
        <f t="shared" si="3"/>
        <v>50:{text:'完成工程变更费用的测算，或提出性价比更优的替代方案、材料等意见',serviceid:12,order:51,type:0}</v>
      </c>
    </row>
    <row r="65" s="4" customFormat="1" customHeight="1" spans="1:9">
      <c r="A65" s="18" t="s">
        <v>392</v>
      </c>
      <c r="B65" s="26" t="s">
        <v>393</v>
      </c>
      <c r="C65" s="17" t="s">
        <v>349</v>
      </c>
      <c r="D65" s="19"/>
      <c r="E65" s="8">
        <f t="shared" si="2"/>
        <v>51</v>
      </c>
      <c r="F65" s="8" cm="1">
        <f t="array" ref="F65">IF(LEN(C65)&gt;0,F64,INDEX(附录D!G:G,MATCH(B65,附录D!B:B,0)))</f>
        <v>12</v>
      </c>
      <c r="G65" s="8">
        <v>52</v>
      </c>
      <c r="H65" s="8">
        <v>0</v>
      </c>
      <c r="I65" s="8" t="str">
        <f t="shared" si="3"/>
        <v>51:{text:'完成新增预算单价或合同单价的计算与核定',serviceid:12,order:52,type:0}</v>
      </c>
    </row>
    <row r="66" s="4" customFormat="1" customHeight="1" spans="1:9">
      <c r="A66" s="18" t="s">
        <v>394</v>
      </c>
      <c r="B66" s="26" t="s">
        <v>395</v>
      </c>
      <c r="C66" s="17" t="s">
        <v>349</v>
      </c>
      <c r="D66" s="19"/>
      <c r="E66" s="8">
        <f t="shared" si="2"/>
        <v>52</v>
      </c>
      <c r="F66" s="8" cm="1">
        <f t="array" ref="F66">IF(LEN(C66)&gt;0,F65,INDEX(附录D!G:G,MATCH(B66,附录D!B:B,0)))</f>
        <v>12</v>
      </c>
      <c r="G66" s="8">
        <v>53</v>
      </c>
      <c r="H66" s="8">
        <v>0</v>
      </c>
      <c r="I66" s="8" t="str">
        <f t="shared" si="3"/>
        <v>52:{text:'按施工图预算或合同清单方式完成工程变更费用的计算',serviceid:12,order:53,type:0}</v>
      </c>
    </row>
    <row r="67" s="4" customFormat="1" ht="40" customHeight="1" spans="1:9">
      <c r="A67" s="18" t="s">
        <v>396</v>
      </c>
      <c r="B67" s="26" t="s">
        <v>397</v>
      </c>
      <c r="C67" s="17" t="s">
        <v>349</v>
      </c>
      <c r="D67" s="19"/>
      <c r="E67" s="8">
        <f t="shared" si="2"/>
        <v>53</v>
      </c>
      <c r="F67" s="8" cm="1">
        <f t="array" ref="F67">IF(LEN(C67)&gt;0,F66,INDEX(附录D!G:G,MATCH(B67,附录D!B:B,0)))</f>
        <v>12</v>
      </c>
      <c r="G67" s="8">
        <v>54</v>
      </c>
      <c r="H67" s="8">
        <v>0</v>
      </c>
      <c r="I67" s="8" t="str">
        <f t="shared" si="3"/>
        <v>53:{text:'完成过程结算，包括建立过程结算多维度清单体系，如：项目清单、工程量清单、分项清单；划分过程结算清单单元；依据经确认的实际完工工程量完成计价计费，完成过程结算文件',serviceid:12,order:54,type:0}</v>
      </c>
    </row>
    <row r="68" s="4" customFormat="1" customHeight="1" spans="1:9">
      <c r="A68" s="18" t="s">
        <v>398</v>
      </c>
      <c r="B68" s="26" t="s">
        <v>399</v>
      </c>
      <c r="C68" s="17" t="s">
        <v>349</v>
      </c>
      <c r="D68" s="19"/>
      <c r="E68" s="8">
        <f t="shared" si="2"/>
        <v>54</v>
      </c>
      <c r="F68" s="8" cm="1">
        <f t="array" ref="F68">IF(LEN(C68)&gt;0,F67,INDEX(附录D!G:G,MATCH(B68,附录D!B:B,0)))</f>
        <v>12</v>
      </c>
      <c r="G68" s="8">
        <v>55</v>
      </c>
      <c r="H68" s="8">
        <v>0</v>
      </c>
      <c r="I68" s="8" t="str">
        <f t="shared" si="3"/>
        <v>54:{text:'完成价格波动费用的计算或审核',serviceid:12,order:55,type:0}</v>
      </c>
    </row>
    <row r="69" s="4" customFormat="1" customHeight="1" spans="1:9">
      <c r="A69" s="18" t="s">
        <v>400</v>
      </c>
      <c r="B69" s="26" t="s">
        <v>401</v>
      </c>
      <c r="C69" s="17" t="s">
        <v>349</v>
      </c>
      <c r="D69" s="19"/>
      <c r="E69" s="8">
        <f t="shared" si="2"/>
        <v>55</v>
      </c>
      <c r="F69" s="8" cm="1">
        <f t="array" ref="F69">IF(LEN(C69)&gt;0,F68,INDEX(附录D!G:G,MATCH(B69,附录D!B:B,0)))</f>
        <v>12</v>
      </c>
      <c r="G69" s="8">
        <v>56</v>
      </c>
      <c r="H69" s="8">
        <v>0</v>
      </c>
      <c r="I69" s="8" t="str">
        <f t="shared" si="3"/>
        <v>55:{text:'完成索赔与补偿费用的计算或审核',serviceid:12,order:56,type:0}</v>
      </c>
    </row>
    <row r="70" s="4" customFormat="1" customHeight="1" spans="1:9">
      <c r="A70" s="18" t="s">
        <v>402</v>
      </c>
      <c r="B70" s="26" t="s">
        <v>403</v>
      </c>
      <c r="C70" s="17" t="s">
        <v>349</v>
      </c>
      <c r="D70" s="19"/>
      <c r="E70" s="8">
        <f t="shared" si="2"/>
        <v>56</v>
      </c>
      <c r="F70" s="8" cm="1">
        <f t="array" ref="F70">IF(LEN(C70)&gt;0,F69,INDEX(附录D!G:G,MATCH(B70,附录D!B:B,0)))</f>
        <v>12</v>
      </c>
      <c r="G70" s="8">
        <v>57</v>
      </c>
      <c r="H70" s="8">
        <v>0</v>
      </c>
      <c r="I70" s="8" t="str">
        <f t="shared" si="3"/>
        <v>56:{text:'完成结算文件及统计技术经济指标，与相关单位核对合同（工程）结算',serviceid:12,order:57,type:0}</v>
      </c>
    </row>
    <row r="71" s="4" customFormat="1" ht="30" customHeight="1" spans="1:9">
      <c r="A71" s="18" t="s">
        <v>404</v>
      </c>
      <c r="B71" s="26" t="s">
        <v>405</v>
      </c>
      <c r="C71" s="17" t="s">
        <v>349</v>
      </c>
      <c r="D71" s="19"/>
      <c r="E71" s="8">
        <f t="shared" si="2"/>
        <v>57</v>
      </c>
      <c r="F71" s="8" cm="1">
        <f t="array" ref="F71">IF(LEN(C71)&gt;0,F70,INDEX(附录D!G:G,MATCH(B71,附录D!B:B,0)))</f>
        <v>12</v>
      </c>
      <c r="G71" s="8">
        <v>58</v>
      </c>
      <c r="H71" s="8">
        <v>0</v>
      </c>
      <c r="I71" s="8" t="str">
        <f t="shared" si="3"/>
        <v>57:{text:'完成合同、变更和结算三环节费用的对比，分析合同费用各环节变化原因，提供对比报表和分析报告',serviceid:12,order:58,type:0}</v>
      </c>
    </row>
    <row r="72" s="4" customFormat="1" customHeight="1" spans="1:9">
      <c r="A72" s="18" t="s">
        <v>406</v>
      </c>
      <c r="B72" s="26" t="s">
        <v>407</v>
      </c>
      <c r="C72" s="17" t="s">
        <v>349</v>
      </c>
      <c r="D72" s="19"/>
      <c r="E72" s="8">
        <f t="shared" si="2"/>
        <v>58</v>
      </c>
      <c r="F72" s="8" cm="1">
        <f t="array" ref="F72">IF(LEN(C72)&gt;0,F71,INDEX(附录D!G:G,MATCH(B72,附录D!B:B,0)))</f>
        <v>12</v>
      </c>
      <c r="G72" s="8">
        <v>59</v>
      </c>
      <c r="H72" s="8">
        <v>0</v>
      </c>
      <c r="I72" s="8" t="str">
        <f t="shared" si="3"/>
        <v>58:{text:'参加与过程结算、工程变更费用确定和合同（工程）结算相关的会议',serviceid:12,order:59,type:0}</v>
      </c>
    </row>
    <row r="73" s="4" customFormat="1" customHeight="1" spans="1:9">
      <c r="A73" s="18" t="s">
        <v>408</v>
      </c>
      <c r="B73" s="26" t="s">
        <v>409</v>
      </c>
      <c r="C73" s="17" t="s">
        <v>357</v>
      </c>
      <c r="D73" s="19"/>
      <c r="E73" s="8">
        <f t="shared" ref="E73:E104" si="4">IF(LEN(C73)&gt;0,E72+1,E72)</f>
        <v>59</v>
      </c>
      <c r="F73" s="8" cm="1">
        <f t="array" ref="F73">IF(LEN(C73)&gt;0,F72,INDEX(附录D!G:G,MATCH(B73,附录D!B:B,0)))</f>
        <v>12</v>
      </c>
      <c r="G73" s="8">
        <v>60</v>
      </c>
      <c r="H73" s="6">
        <v>1</v>
      </c>
      <c r="I73" s="8" t="str">
        <f t="shared" ref="I73:I104" si="5">IF(LEN(C73)&gt;0,E73&amp;":{text:'"&amp;B73&amp;"',serviceid:"&amp;F73&amp;",order:"&amp;G73&amp;",type:"&amp;H73&amp;"}","")</f>
        <v>59:{text:'现场勘查与测量实际完工工程量',serviceid:12,order:60,type:1}</v>
      </c>
    </row>
    <row r="74" s="4" customFormat="1" customHeight="1" spans="1:9">
      <c r="A74" s="18" t="s">
        <v>410</v>
      </c>
      <c r="B74" s="26" t="s">
        <v>411</v>
      </c>
      <c r="C74" s="17" t="s">
        <v>357</v>
      </c>
      <c r="D74" s="19"/>
      <c r="E74" s="8">
        <f t="shared" si="4"/>
        <v>60</v>
      </c>
      <c r="F74" s="8" cm="1">
        <f t="array" ref="F74">IF(LEN(C74)&gt;0,F73,INDEX(附录D!G:G,MATCH(B74,附录D!B:B,0)))</f>
        <v>12</v>
      </c>
      <c r="G74" s="8">
        <v>61</v>
      </c>
      <c r="H74" s="6">
        <v>1</v>
      </c>
      <c r="I74" s="8" t="str">
        <f t="shared" si="5"/>
        <v>60:{text:'复核竣工图纸数量与结算数量的差异，提交数量差异报告',serviceid:12,order:61,type:1}</v>
      </c>
    </row>
    <row r="75" s="4" customFormat="1" customHeight="1" spans="1:9">
      <c r="A75" s="18" t="s">
        <v>412</v>
      </c>
      <c r="B75" s="26" t="s">
        <v>413</v>
      </c>
      <c r="C75" s="17" t="s">
        <v>357</v>
      </c>
      <c r="D75" s="19"/>
      <c r="E75" s="8">
        <f t="shared" si="4"/>
        <v>61</v>
      </c>
      <c r="F75" s="8" cm="1">
        <f t="array" ref="F75">IF(LEN(C75)&gt;0,F74,INDEX(附录D!G:G,MATCH(B75,附录D!B:B,0)))</f>
        <v>12</v>
      </c>
      <c r="G75" s="8">
        <v>62</v>
      </c>
      <c r="H75" s="6">
        <v>1</v>
      </c>
      <c r="I75" s="8" t="str">
        <f t="shared" si="5"/>
        <v>61:{text:'协助委托人对项目工程变更费用审批情况进行清理，编制交工验收造价文件',serviceid:12,order:62,type:1}</v>
      </c>
    </row>
    <row r="76" s="4" customFormat="1" customHeight="1" spans="1:9">
      <c r="A76" s="18" t="s">
        <v>414</v>
      </c>
      <c r="B76" s="26" t="s">
        <v>415</v>
      </c>
      <c r="C76" s="17" t="s">
        <v>357</v>
      </c>
      <c r="D76" s="19"/>
      <c r="E76" s="8">
        <f t="shared" si="4"/>
        <v>62</v>
      </c>
      <c r="F76" s="8" cm="1">
        <f t="array" ref="F76">IF(LEN(C76)&gt;0,F75,INDEX(附录D!G:G,MATCH(B76,附录D!B:B,0)))</f>
        <v>12</v>
      </c>
      <c r="G76" s="8">
        <v>63</v>
      </c>
      <c r="H76" s="6">
        <v>1</v>
      </c>
      <c r="I76" s="8" t="str">
        <f t="shared" si="5"/>
        <v>62:{text:'协助委托人处理工期索赔、造价费用等费用的争议与纠纷、仲裁与诉讼',serviceid:12,order:63,type:1}</v>
      </c>
    </row>
    <row r="77" s="3" customFormat="1" customHeight="1" spans="1:9">
      <c r="A77" s="13" t="s">
        <v>416</v>
      </c>
      <c r="B77" s="16" t="s">
        <v>192</v>
      </c>
      <c r="C77" s="20"/>
      <c r="D77" s="16"/>
      <c r="E77" s="8">
        <f t="shared" si="4"/>
        <v>62</v>
      </c>
      <c r="F77" s="8" cm="1">
        <f t="array" ref="F77">IF(LEN(C77)&gt;0,F76,INDEX(附录D!G:G,MATCH(B77,附录D!B:B,0)))</f>
        <v>13</v>
      </c>
      <c r="I77" s="8" t="str">
        <f t="shared" si="5"/>
        <v/>
      </c>
    </row>
    <row r="78" s="4" customFormat="1" customHeight="1" spans="1:9">
      <c r="A78" s="18" t="s">
        <v>417</v>
      </c>
      <c r="B78" s="26" t="s">
        <v>418</v>
      </c>
      <c r="C78" s="17" t="s">
        <v>349</v>
      </c>
      <c r="D78" s="19"/>
      <c r="E78" s="8">
        <f t="shared" si="4"/>
        <v>63</v>
      </c>
      <c r="F78" s="8" cm="1">
        <f t="array" ref="F78">IF(LEN(C78)&gt;0,F77,INDEX(附录D!G:G,MATCH(B78,附录D!B:B,0)))</f>
        <v>13</v>
      </c>
      <c r="G78" s="8">
        <v>64</v>
      </c>
      <c r="H78" s="8">
        <v>0</v>
      </c>
      <c r="I78" s="8" t="str">
        <f t="shared" si="5"/>
        <v>63:{text:'编制项目竣工决算文件',serviceid:13,order:64,type:0}</v>
      </c>
    </row>
    <row r="79" s="4" customFormat="1" customHeight="1" spans="1:9">
      <c r="A79" s="18" t="s">
        <v>419</v>
      </c>
      <c r="B79" s="26" t="s">
        <v>420</v>
      </c>
      <c r="C79" s="17" t="s">
        <v>349</v>
      </c>
      <c r="D79" s="19"/>
      <c r="E79" s="8">
        <f t="shared" si="4"/>
        <v>64</v>
      </c>
      <c r="F79" s="8" cm="1">
        <f t="array" ref="F79">IF(LEN(C79)&gt;0,F78,INDEX(附录D!G:G,MATCH(B79,附录D!B:B,0)))</f>
        <v>13</v>
      </c>
      <c r="G79" s="8">
        <v>65</v>
      </c>
      <c r="H79" s="8">
        <v>0</v>
      </c>
      <c r="I79" s="8" t="str">
        <f t="shared" si="5"/>
        <v>64:{text:'编制竣工决算备案送审文件',serviceid:13,order:65,type:0}</v>
      </c>
    </row>
    <row r="80" s="4" customFormat="1" customHeight="1" spans="1:9">
      <c r="A80" s="18" t="s">
        <v>421</v>
      </c>
      <c r="B80" s="26" t="s">
        <v>422</v>
      </c>
      <c r="C80" s="17" t="s">
        <v>349</v>
      </c>
      <c r="D80" s="19"/>
      <c r="E80" s="8">
        <f t="shared" si="4"/>
        <v>65</v>
      </c>
      <c r="F80" s="8" cm="1">
        <f t="array" ref="F80">IF(LEN(C80)&gt;0,F79,INDEX(附录D!G:G,MATCH(B80,附录D!B:B,0)))</f>
        <v>13</v>
      </c>
      <c r="G80" s="8">
        <v>66</v>
      </c>
      <c r="H80" s="8">
        <v>0</v>
      </c>
      <c r="I80" s="8" t="str">
        <f t="shared" si="5"/>
        <v>65:{text:'参与竣工决算相关的会议',serviceid:13,order:66,type:0}</v>
      </c>
    </row>
    <row r="81" s="4" customFormat="1" customHeight="1" spans="1:9">
      <c r="A81" s="18" t="s">
        <v>423</v>
      </c>
      <c r="B81" s="26" t="s">
        <v>424</v>
      </c>
      <c r="C81" s="17" t="s">
        <v>349</v>
      </c>
      <c r="D81" s="19"/>
      <c r="E81" s="8">
        <f t="shared" si="4"/>
        <v>66</v>
      </c>
      <c r="F81" s="8" cm="1">
        <f t="array" ref="F81">IF(LEN(C81)&gt;0,F80,INDEX(附录D!G:G,MATCH(B81,附录D!B:B,0)))</f>
        <v>13</v>
      </c>
      <c r="G81" s="8">
        <v>67</v>
      </c>
      <c r="H81" s="8">
        <v>0</v>
      </c>
      <c r="I81" s="8" t="str">
        <f t="shared" si="5"/>
        <v>66:{text:'根据审计意见和决算备案意见调整竣工决算文件',serviceid:13,order:67,type:0}</v>
      </c>
    </row>
    <row r="82" s="4" customFormat="1" customHeight="1" spans="1:9">
      <c r="A82" s="18" t="s">
        <v>425</v>
      </c>
      <c r="B82" s="26" t="s">
        <v>426</v>
      </c>
      <c r="C82" s="17" t="s">
        <v>357</v>
      </c>
      <c r="D82" s="19"/>
      <c r="E82" s="8">
        <f t="shared" si="4"/>
        <v>67</v>
      </c>
      <c r="F82" s="8" cm="1">
        <f t="array" ref="F82">IF(LEN(C82)&gt;0,F81,INDEX(附录D!G:G,MATCH(B82,附录D!B:B,0)))</f>
        <v>13</v>
      </c>
      <c r="G82" s="8">
        <v>68</v>
      </c>
      <c r="H82" s="6">
        <v>1</v>
      </c>
      <c r="I82" s="8" t="str">
        <f t="shared" si="5"/>
        <v>67:{text:'协助委托人编制建设项目造价执行情况报告',serviceid:13,order:68,type:1}</v>
      </c>
    </row>
    <row r="83" s="7" customFormat="1" customHeight="1" spans="1:9">
      <c r="A83" s="18" t="s">
        <v>427</v>
      </c>
      <c r="B83" s="28" t="s">
        <v>356</v>
      </c>
      <c r="C83" s="29" t="s">
        <v>357</v>
      </c>
      <c r="D83" s="25"/>
      <c r="E83" s="8">
        <f t="shared" si="4"/>
        <v>68</v>
      </c>
      <c r="F83" s="8" cm="1">
        <f t="array" ref="F83">IF(LEN(C83)&gt;0,F82,INDEX(附录D!G:G,MATCH(B83,附录D!B:B,0)))</f>
        <v>13</v>
      </c>
      <c r="G83" s="8">
        <v>69</v>
      </c>
      <c r="H83" s="6">
        <v>1</v>
      </c>
      <c r="I83" s="8" t="str">
        <f t="shared" si="5"/>
        <v>68:{text:'对比类似项目的技术经济指标，分析技术经济指标差异原因，提供造价差异分析报告',serviceid:13,order:69,type:1}</v>
      </c>
    </row>
    <row r="84" s="7" customFormat="1" customHeight="1" spans="1:9">
      <c r="A84" s="18" t="s">
        <v>428</v>
      </c>
      <c r="B84" s="28" t="s">
        <v>358</v>
      </c>
      <c r="C84" s="29" t="s">
        <v>357</v>
      </c>
      <c r="D84" s="25"/>
      <c r="E84" s="8">
        <f t="shared" si="4"/>
        <v>69</v>
      </c>
      <c r="F84" s="8" cm="1">
        <f t="array" ref="F84">IF(LEN(C84)&gt;0,F83,INDEX(附录D!G:G,MATCH(B84,附录D!B:B,0)))</f>
        <v>13</v>
      </c>
      <c r="G84" s="8">
        <v>70</v>
      </c>
      <c r="H84" s="6">
        <v>1</v>
      </c>
      <c r="I84" s="8" t="str">
        <f t="shared" si="5"/>
        <v>69:{text:'根据造价差异分析结果，提出调整工程方案的咨询意见供委托人或关联单位决策',serviceid:13,order:70,type:1}</v>
      </c>
    </row>
    <row r="85" s="4" customFormat="1" customHeight="1" spans="1:9">
      <c r="A85" s="18" t="s">
        <v>429</v>
      </c>
      <c r="B85" s="26" t="s">
        <v>430</v>
      </c>
      <c r="C85" s="17" t="s">
        <v>357</v>
      </c>
      <c r="D85" s="19"/>
      <c r="E85" s="8">
        <f t="shared" si="4"/>
        <v>70</v>
      </c>
      <c r="F85" s="8" cm="1">
        <f t="array" ref="F85">IF(LEN(C85)&gt;0,F84,INDEX(附录D!G:G,MATCH(B85,附录D!B:B,0)))</f>
        <v>13</v>
      </c>
      <c r="G85" s="8">
        <v>71</v>
      </c>
      <c r="H85" s="6">
        <v>1</v>
      </c>
      <c r="I85" s="8" t="str">
        <f t="shared" si="5"/>
        <v>70:{text:'协助委托人指导参建单位完成与决算相关辅助文件的编制',serviceid:13,order:71,type:1}</v>
      </c>
    </row>
    <row r="86" s="4" customFormat="1" customHeight="1" spans="1:9">
      <c r="A86" s="18" t="s">
        <v>431</v>
      </c>
      <c r="B86" s="26" t="s">
        <v>432</v>
      </c>
      <c r="C86" s="17" t="s">
        <v>357</v>
      </c>
      <c r="D86" s="19"/>
      <c r="E86" s="8">
        <f t="shared" si="4"/>
        <v>71</v>
      </c>
      <c r="F86" s="8" cm="1">
        <f t="array" ref="F86">IF(LEN(C86)&gt;0,F85,INDEX(附录D!G:G,MATCH(B86,附录D!B:B,0)))</f>
        <v>13</v>
      </c>
      <c r="G86" s="8">
        <v>72</v>
      </c>
      <c r="H86" s="6">
        <v>1</v>
      </c>
      <c r="I86" s="8" t="str">
        <f t="shared" si="5"/>
        <v>71:{text:'协助委托人开展项目造价管理及投资效益后评估',serviceid:13,order:72,type:1}</v>
      </c>
    </row>
    <row r="87" s="3" customFormat="1" customHeight="1" spans="1:9">
      <c r="A87" s="13" t="s">
        <v>433</v>
      </c>
      <c r="B87" s="16" t="s">
        <v>196</v>
      </c>
      <c r="C87" s="16"/>
      <c r="D87" s="20"/>
      <c r="E87" s="8">
        <f t="shared" si="4"/>
        <v>71</v>
      </c>
      <c r="F87" s="8" cm="1">
        <f t="array" ref="F87">IF(LEN(C87)&gt;0,F86,INDEX(附录D!G:G,MATCH(B87,附录D!B:B,0)))</f>
        <v>15</v>
      </c>
      <c r="I87" s="8" t="str">
        <f t="shared" si="5"/>
        <v/>
      </c>
    </row>
    <row r="88" s="4" customFormat="1" ht="30" customHeight="1" spans="1:9">
      <c r="A88" s="18" t="s">
        <v>434</v>
      </c>
      <c r="B88" s="26" t="s">
        <v>435</v>
      </c>
      <c r="C88" s="17" t="s">
        <v>436</v>
      </c>
      <c r="D88" s="19"/>
      <c r="E88" s="8">
        <f t="shared" si="4"/>
        <v>72</v>
      </c>
      <c r="F88" s="8" cm="1">
        <f t="array" ref="F88">IF(LEN(C88)&gt;0,F87,INDEX(附录D!G:G,MATCH(B88,附录D!B:B,0)))</f>
        <v>15</v>
      </c>
      <c r="G88" s="8">
        <v>73</v>
      </c>
      <c r="H88" s="4">
        <v>2</v>
      </c>
      <c r="I88" s="8" t="str">
        <f t="shared" si="5"/>
        <v>72:{text:'定期向委托人介绍并解读国家及地方最新发布的关于造价管理有关的法律法规、政策文件和技术标准等信息，针对风险控制方面，提供专业的造价管理建议及实施对策',serviceid:15,order:73,type:2}</v>
      </c>
    </row>
    <row r="89" s="4" customFormat="1" customHeight="1" spans="1:9">
      <c r="A89" s="18" t="s">
        <v>437</v>
      </c>
      <c r="B89" s="26" t="s">
        <v>438</v>
      </c>
      <c r="C89" s="17" t="s">
        <v>436</v>
      </c>
      <c r="D89" s="19"/>
      <c r="E89" s="8">
        <f t="shared" si="4"/>
        <v>73</v>
      </c>
      <c r="F89" s="8" cm="1">
        <f t="array" ref="F89">IF(LEN(C89)&gt;0,F88,INDEX(附录D!G:G,MATCH(B89,附录D!B:B,0)))</f>
        <v>15</v>
      </c>
      <c r="G89" s="8">
        <v>74</v>
      </c>
      <c r="H89" s="4">
        <v>2</v>
      </c>
      <c r="I89" s="8" t="str">
        <f t="shared" si="5"/>
        <v>73:{text:'为委托人在日常建设、运营及经营管理中遇到的造价编制与审核问题，提供专业咨询建议',serviceid:15,order:74,type:2}</v>
      </c>
    </row>
    <row r="90" s="4" customFormat="1" ht="30" customHeight="1" spans="1:9">
      <c r="A90" s="18" t="s">
        <v>439</v>
      </c>
      <c r="B90" s="26" t="s">
        <v>440</v>
      </c>
      <c r="C90" s="17" t="s">
        <v>436</v>
      </c>
      <c r="D90" s="19"/>
      <c r="E90" s="8">
        <f t="shared" si="4"/>
        <v>74</v>
      </c>
      <c r="F90" s="8" cm="1">
        <f t="array" ref="F90">IF(LEN(C90)&gt;0,F89,INDEX(附录D!G:G,MATCH(B90,附录D!B:B,0)))</f>
        <v>15</v>
      </c>
      <c r="G90" s="8">
        <v>75</v>
      </c>
      <c r="H90" s="4">
        <v>2</v>
      </c>
      <c r="I90" s="8" t="str">
        <f t="shared" si="5"/>
        <v>74:{text:'对委托人起草的工程勘察设计、工程监理、施工、物资采购和技术服务等方面的合同与协议文本，从造价控制与投资风险角度提供审阅与修改建议',serviceid:15,order:75,type:2}</v>
      </c>
    </row>
    <row r="91" s="4" customFormat="1" customHeight="1" spans="1:9">
      <c r="A91" s="18" t="s">
        <v>441</v>
      </c>
      <c r="B91" s="26" t="s">
        <v>442</v>
      </c>
      <c r="C91" s="17" t="s">
        <v>436</v>
      </c>
      <c r="D91" s="19"/>
      <c r="E91" s="8">
        <f t="shared" si="4"/>
        <v>75</v>
      </c>
      <c r="F91" s="8" cm="1">
        <f t="array" ref="F91">IF(LEN(C91)&gt;0,F90,INDEX(附录D!G:G,MATCH(B91,附录D!B:B,0)))</f>
        <v>15</v>
      </c>
      <c r="G91" s="8">
        <v>76</v>
      </c>
      <c r="H91" s="4">
        <v>2</v>
      </c>
      <c r="I91" s="8" t="str">
        <f t="shared" si="5"/>
        <v>75:{text:'审查各类合同履行情况时，对识别出的潜在漏洞或风险，提出相应的修改建议或补救措施',serviceid:15,order:76,type:2}</v>
      </c>
    </row>
    <row r="92" s="4" customFormat="1" customHeight="1" spans="1:9">
      <c r="A92" s="18" t="s">
        <v>443</v>
      </c>
      <c r="B92" s="26" t="s">
        <v>444</v>
      </c>
      <c r="C92" s="17" t="s">
        <v>436</v>
      </c>
      <c r="D92" s="19"/>
      <c r="E92" s="8">
        <f t="shared" si="4"/>
        <v>76</v>
      </c>
      <c r="F92" s="8" cm="1">
        <f t="array" ref="F92">IF(LEN(C92)&gt;0,F91,INDEX(附录D!G:G,MATCH(B92,附录D!B:B,0)))</f>
        <v>15</v>
      </c>
      <c r="G92" s="8">
        <v>77</v>
      </c>
      <c r="H92" s="4">
        <v>2</v>
      </c>
      <c r="I92" s="8" t="str">
        <f t="shared" si="5"/>
        <v>76:{text:'对委托人提供的造价管理相关的制度，进行审阅与修改，或提供专业咨询建议',serviceid:15,order:77,type:2}</v>
      </c>
    </row>
    <row r="93" s="4" customFormat="1" ht="30" customHeight="1" spans="1:9">
      <c r="A93" s="18" t="s">
        <v>445</v>
      </c>
      <c r="B93" s="26" t="s">
        <v>446</v>
      </c>
      <c r="C93" s="17" t="s">
        <v>447</v>
      </c>
      <c r="D93" s="19"/>
      <c r="E93" s="8">
        <f t="shared" si="4"/>
        <v>77</v>
      </c>
      <c r="F93" s="8" cm="1">
        <f t="array" ref="F93">IF(LEN(C93)&gt;0,F92,INDEX(附录D!G:G,MATCH(B93,附录D!B:B,0)))</f>
        <v>15</v>
      </c>
      <c r="G93" s="8">
        <v>78</v>
      </c>
      <c r="H93" s="4">
        <v>3</v>
      </c>
      <c r="I93" s="8" t="str">
        <f t="shared" si="5"/>
        <v>77:{text:'针对具体建设工程项目的重大投资决策，出具独立的造价专业意见；或根据委托人的要求， 对造价争议事项提供专业依据并出具顾问报告',serviceid:15,order:78,type:3}</v>
      </c>
    </row>
    <row r="94" s="4" customFormat="1" ht="30" customHeight="1" spans="1:9">
      <c r="A94" s="18" t="s">
        <v>448</v>
      </c>
      <c r="B94" s="26" t="s">
        <v>449</v>
      </c>
      <c r="C94" s="17" t="s">
        <v>447</v>
      </c>
      <c r="D94" s="19"/>
      <c r="E94" s="8">
        <f t="shared" si="4"/>
        <v>78</v>
      </c>
      <c r="F94" s="8" cm="1">
        <f t="array" ref="F94">IF(LEN(C94)&gt;0,F93,INDEX(附录D!G:G,MATCH(B94,附录D!B:B,0)))</f>
        <v>15</v>
      </c>
      <c r="G94" s="8">
        <v>79</v>
      </c>
      <c r="H94" s="4">
        <v>3</v>
      </c>
      <c r="I94" s="8" t="str">
        <f t="shared" si="5"/>
        <v>78:{text:'为委托人起草与工程建设相关的合同、协议等文书，包括且不限于工程勘察设计、监理、施 工、采购及技术服务等领域',serviceid:15,order:79,type:3}</v>
      </c>
    </row>
    <row r="95" s="4" customFormat="1" ht="30" customHeight="1" spans="1:9">
      <c r="A95" s="18" t="s">
        <v>450</v>
      </c>
      <c r="B95" s="26" t="s">
        <v>451</v>
      </c>
      <c r="C95" s="17" t="s">
        <v>447</v>
      </c>
      <c r="D95" s="19"/>
      <c r="E95" s="8">
        <f t="shared" si="4"/>
        <v>79</v>
      </c>
      <c r="F95" s="8" cm="1">
        <f t="array" ref="F95">IF(LEN(C95)&gt;0,F94,INDEX(附录D!G:G,MATCH(B95,附录D!B:B,0)))</f>
        <v>15</v>
      </c>
      <c r="G95" s="8">
        <v>80</v>
      </c>
      <c r="H95" s="4">
        <v>3</v>
      </c>
      <c r="I95" s="8" t="str">
        <f t="shared" si="5"/>
        <v>79:{text:'独立对各类合同的履行情况进行审查，识别潜在漏洞或风险，并提出系统性的修改建议或补 救方案',serviceid:15,order:80,type:3}</v>
      </c>
    </row>
    <row r="96" s="4" customFormat="1" customHeight="1" spans="1:9">
      <c r="A96" s="18" t="s">
        <v>452</v>
      </c>
      <c r="B96" s="26" t="s">
        <v>453</v>
      </c>
      <c r="C96" s="17" t="s">
        <v>447</v>
      </c>
      <c r="D96" s="19"/>
      <c r="E96" s="8">
        <f t="shared" si="4"/>
        <v>80</v>
      </c>
      <c r="F96" s="8" cm="1">
        <f t="array" ref="F96">IF(LEN(C96)&gt;0,F95,INDEX(附录D!G:G,MATCH(B96,附录D!B:B,0)))</f>
        <v>15</v>
      </c>
      <c r="G96" s="8">
        <v>81</v>
      </c>
      <c r="H96" s="4">
        <v>3</v>
      </c>
      <c r="I96" s="8" t="str">
        <f t="shared" si="5"/>
        <v>80:{text:'为委托人制订或修订与造价管理相关的制度',serviceid:15,order:81,type:3}</v>
      </c>
    </row>
    <row r="97" s="4" customFormat="1" ht="30" customHeight="1" spans="1:9">
      <c r="A97" s="18" t="s">
        <v>454</v>
      </c>
      <c r="B97" s="26" t="s">
        <v>455</v>
      </c>
      <c r="C97" s="17" t="s">
        <v>447</v>
      </c>
      <c r="D97" s="19"/>
      <c r="E97" s="8">
        <f t="shared" si="4"/>
        <v>81</v>
      </c>
      <c r="F97" s="8" cm="1">
        <f t="array" ref="F97">IF(LEN(C97)&gt;0,F96,INDEX(附录D!G:G,MATCH(B97,附录D!B:B,0)))</f>
        <v>15</v>
      </c>
      <c r="G97" s="8">
        <v>82</v>
      </c>
      <c r="H97" s="4">
        <v>3</v>
      </c>
      <c r="I97" s="8" t="str">
        <f t="shared" si="5"/>
        <v>81:{text:'受托处理涉及委托人的造价纠纷、仲裁及诉讼案件，提供专业意见与支持，并出具咨询顾问 报告',serviceid:15,order:82,type:3}</v>
      </c>
    </row>
    <row r="98" s="3" customFormat="1" customHeight="1" spans="1:9">
      <c r="A98" s="13" t="s">
        <v>456</v>
      </c>
      <c r="B98" s="16" t="s">
        <v>199</v>
      </c>
      <c r="C98" s="20"/>
      <c r="D98" s="16"/>
      <c r="E98" s="8">
        <f t="shared" si="4"/>
        <v>81</v>
      </c>
      <c r="F98" s="8" cm="1">
        <f t="array" ref="F98">IF(LEN(C98)&gt;0,F97,INDEX(附录D!G:G,MATCH(B98,附录D!B:B,0)))</f>
        <v>16</v>
      </c>
      <c r="I98" s="8" t="str">
        <f t="shared" si="5"/>
        <v/>
      </c>
    </row>
    <row r="99" s="4" customFormat="1" customHeight="1" spans="1:9">
      <c r="A99" s="18" t="s">
        <v>457</v>
      </c>
      <c r="B99" s="26" t="s">
        <v>458</v>
      </c>
      <c r="C99" s="17" t="s">
        <v>349</v>
      </c>
      <c r="D99" s="19"/>
      <c r="E99" s="8">
        <f t="shared" si="4"/>
        <v>82</v>
      </c>
      <c r="F99" s="8" cm="1">
        <f t="array" ref="F99">IF(LEN(C99)&gt;0,F98,INDEX(附录D!G:G,MATCH(B99,附录D!B:B,0)))</f>
        <v>16</v>
      </c>
      <c r="G99" s="8">
        <v>83</v>
      </c>
      <c r="H99" s="8">
        <v>0</v>
      </c>
      <c r="I99" s="8" t="str">
        <f t="shared" si="5"/>
        <v>82:{text:'组织并完成调研工作，包括制定调研计划、实施调研和撰写调研报告',serviceid:16,order:83,type:0}</v>
      </c>
    </row>
    <row r="100" s="4" customFormat="1" ht="30" customHeight="1" spans="1:9">
      <c r="A100" s="18" t="s">
        <v>459</v>
      </c>
      <c r="B100" s="26" t="s">
        <v>460</v>
      </c>
      <c r="C100" s="17" t="s">
        <v>349</v>
      </c>
      <c r="D100" s="19"/>
      <c r="E100" s="8">
        <f t="shared" si="4"/>
        <v>83</v>
      </c>
      <c r="F100" s="8" cm="1">
        <f t="array" ref="F100">IF(LEN(C100)&gt;0,F99,INDEX(附录D!G:G,MATCH(B100,附录D!B:B,0)))</f>
        <v>16</v>
      </c>
      <c r="G100" s="8">
        <v>84</v>
      </c>
      <c r="H100" s="8">
        <v>0</v>
      </c>
      <c r="I100" s="8" t="str">
        <f t="shared" si="5"/>
        <v>83:{text:'完成各阶段文件的起草、修订、调整与校对工作；整理并分析各阶段的 反馈意见、完成反馈意见的采纳情况，编制必要的采纳情况报告或说明；完成工作报告',serviceid:16,order:84,type:0}</v>
      </c>
    </row>
    <row r="101" s="4" customFormat="1" ht="30" customHeight="1" spans="1:9">
      <c r="A101" s="18" t="s">
        <v>461</v>
      </c>
      <c r="B101" s="26" t="s">
        <v>462</v>
      </c>
      <c r="C101" s="17" t="s">
        <v>349</v>
      </c>
      <c r="D101" s="19"/>
      <c r="E101" s="8">
        <f t="shared" si="4"/>
        <v>84</v>
      </c>
      <c r="F101" s="8" cm="1">
        <f t="array" ref="F101">IF(LEN(C101)&gt;0,F100,INDEX(附录D!G:G,MATCH(B101,附录D!B:B,0)))</f>
        <v>16</v>
      </c>
      <c r="G101" s="8">
        <v>85</v>
      </c>
      <c r="H101" s="8">
        <v>0</v>
      </c>
      <c r="I101" s="8" t="str">
        <f t="shared" si="5"/>
        <v>84:{text:'完成评审汇报材料，编写报告；整理并汇总评审意见、复核评审意见，完成评审 意见的采纳及反馈工作',serviceid:16,order:85,type:0}</v>
      </c>
    </row>
    <row r="102" s="4" customFormat="1" customHeight="1" spans="1:9">
      <c r="A102" s="18" t="s">
        <v>463</v>
      </c>
      <c r="B102" s="26" t="s">
        <v>464</v>
      </c>
      <c r="C102" s="17" t="s">
        <v>357</v>
      </c>
      <c r="D102" s="19"/>
      <c r="E102" s="8">
        <f t="shared" si="4"/>
        <v>85</v>
      </c>
      <c r="F102" s="8" cm="1">
        <f t="array" ref="F102">IF(LEN(C102)&gt;0,F101,INDEX(附录D!G:G,MATCH(B102,附录D!B:B,0)))</f>
        <v>16</v>
      </c>
      <c r="G102" s="8">
        <v>86</v>
      </c>
      <c r="H102" s="6">
        <v>1</v>
      </c>
      <c r="I102" s="8" t="str">
        <f t="shared" si="5"/>
        <v>85:{text:'负责评审会议的全过程组织工作， 包括准备会议材料、发出通知、组织召开并主持评审会。',serviceid:16,order:86,type:1}</v>
      </c>
    </row>
    <row r="103" s="3" customFormat="1" customHeight="1" spans="1:9">
      <c r="A103" s="13" t="s">
        <v>465</v>
      </c>
      <c r="B103" s="16" t="s">
        <v>201</v>
      </c>
      <c r="C103" s="20"/>
      <c r="D103" s="16"/>
      <c r="E103" s="8">
        <f t="shared" si="4"/>
        <v>85</v>
      </c>
      <c r="F103" s="8" cm="1">
        <f t="array" ref="F103">IF(LEN(C103)&gt;0,F102,INDEX(附录D!G:G,MATCH(B103,附录D!B:B,0)))</f>
        <v>17</v>
      </c>
      <c r="I103" s="8" t="str">
        <f t="shared" si="5"/>
        <v/>
      </c>
    </row>
    <row r="104" s="4" customFormat="1" customHeight="1" spans="1:9">
      <c r="A104" s="18" t="s">
        <v>466</v>
      </c>
      <c r="B104" s="26" t="s">
        <v>458</v>
      </c>
      <c r="C104" s="17" t="s">
        <v>349</v>
      </c>
      <c r="D104" s="19"/>
      <c r="E104" s="8">
        <f t="shared" si="4"/>
        <v>86</v>
      </c>
      <c r="F104" s="8" cm="1">
        <f t="array" ref="F104">IF(LEN(C104)&gt;0,F103,INDEX(附录D!G:G,MATCH(B104,附录D!B:B,0)))</f>
        <v>17</v>
      </c>
      <c r="G104" s="8">
        <v>87</v>
      </c>
      <c r="H104" s="8">
        <v>0</v>
      </c>
      <c r="I104" s="8" t="str">
        <f t="shared" si="5"/>
        <v>86:{text:'组织并完成调研工作，包括制定调研计划、实施调研和撰写调研报告',serviceid:17,order:87,type:0}</v>
      </c>
    </row>
    <row r="105" s="4" customFormat="1" ht="57" customHeight="1" spans="1:9">
      <c r="A105" s="18" t="s">
        <v>467</v>
      </c>
      <c r="B105" s="26" t="s">
        <v>468</v>
      </c>
      <c r="C105" s="17" t="s">
        <v>349</v>
      </c>
      <c r="D105" s="19"/>
      <c r="E105" s="8">
        <f t="shared" ref="E105:E136" si="6">IF(LEN(C105)&gt;0,E104+1,E104)</f>
        <v>87</v>
      </c>
      <c r="F105" s="8" cm="1">
        <f t="array" ref="F105">IF(LEN(C105)&gt;0,F104,INDEX(附录D!G:G,MATCH(B105,附录D!B:B,0)))</f>
        <v>17</v>
      </c>
      <c r="G105" s="8">
        <v>88</v>
      </c>
      <c r="H105" s="8">
        <v>0</v>
      </c>
      <c r="I105" s="8" t="str">
        <f t="shared" ref="I105:I136" si="7">IF(LEN(C105)&gt;0,E105&amp;":{text:'"&amp;B105&amp;"',serviceid:"&amp;F105&amp;",order:"&amp;G105&amp;",type:"&amp;H105&amp;"}","")</f>
        <v>87:{text:'完成工作大纲和编写大纲；开展专项研究工作，完成各阶段研究报告的起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的采纳情况，编制必要的采纳情况报告或说明；编制工作报告',serviceid:17,order:88,type:0}</v>
      </c>
    </row>
    <row r="106" s="4" customFormat="1" customHeight="1" spans="1:9">
      <c r="A106" s="18" t="s">
        <v>469</v>
      </c>
      <c r="B106" s="26" t="s">
        <v>470</v>
      </c>
      <c r="C106" s="17" t="s">
        <v>349</v>
      </c>
      <c r="D106" s="19"/>
      <c r="E106" s="8">
        <f t="shared" si="6"/>
        <v>88</v>
      </c>
      <c r="F106" s="8" cm="1">
        <f t="array" ref="F106">IF(LEN(C106)&gt;0,F105,INDEX(附录D!G:G,MATCH(B106,附录D!B:B,0)))</f>
        <v>17</v>
      </c>
      <c r="G106" s="8">
        <v>89</v>
      </c>
      <c r="H106" s="8">
        <v>0</v>
      </c>
      <c r="I106" s="8" t="str">
        <f t="shared" si="7"/>
        <v>88:{text:'确定测试与验证项目，完成测试与验证工作，完成测试与验证报告',serviceid:17,order:89,type:0}</v>
      </c>
    </row>
    <row r="107" s="6" customFormat="1" ht="30" customHeight="1" spans="1:9">
      <c r="A107" s="18" t="s">
        <v>471</v>
      </c>
      <c r="B107" s="19" t="s">
        <v>472</v>
      </c>
      <c r="C107" s="17" t="s">
        <v>349</v>
      </c>
      <c r="D107" s="24"/>
      <c r="E107" s="8">
        <f t="shared" si="6"/>
        <v>89</v>
      </c>
      <c r="F107" s="8" cm="1">
        <f t="array" ref="F107">IF(LEN(C107)&gt;0,F106,INDEX(附录D!G:G,MATCH(B107,附录D!B:B,0)))</f>
        <v>17</v>
      </c>
      <c r="G107" s="8">
        <v>90</v>
      </c>
      <c r="H107" s="8">
        <v>0</v>
      </c>
      <c r="I107" s="8" t="str">
        <f t="shared" si="7"/>
        <v>89:{text:'完成评审与验收所需汇报材料，编写报告；整理并汇总评审意见、复核评审意见，完成评审意见的采纳及反馈工作',serviceid:17,order:90,type:0}</v>
      </c>
    </row>
    <row r="108" s="6" customFormat="1" customHeight="1" spans="1:9">
      <c r="A108" s="18" t="s">
        <v>473</v>
      </c>
      <c r="B108" s="19" t="s">
        <v>474</v>
      </c>
      <c r="C108" s="17" t="s">
        <v>357</v>
      </c>
      <c r="D108" s="24"/>
      <c r="E108" s="8">
        <f t="shared" si="6"/>
        <v>90</v>
      </c>
      <c r="F108" s="8" cm="1">
        <f t="array" ref="F108">IF(LEN(C108)&gt;0,F107,INDEX(附录D!G:G,MATCH(B108,附录D!B:B,0)))</f>
        <v>17</v>
      </c>
      <c r="G108" s="8">
        <v>91</v>
      </c>
      <c r="H108" s="6">
        <v>1</v>
      </c>
      <c r="I108" s="8" t="str">
        <f t="shared" si="7"/>
        <v>90:{text:'编写培训与宣贯相关的材料，组织研究成果的宣贯与推广工作',serviceid:17,order:91,type:1}</v>
      </c>
    </row>
    <row r="109" s="6" customFormat="1" ht="30" customHeight="1" spans="1:9">
      <c r="A109" s="18" t="s">
        <v>475</v>
      </c>
      <c r="B109" s="19" t="s">
        <v>476</v>
      </c>
      <c r="C109" s="17" t="s">
        <v>357</v>
      </c>
      <c r="D109" s="24"/>
      <c r="E109" s="8">
        <f t="shared" si="6"/>
        <v>91</v>
      </c>
      <c r="F109" s="8" cm="1">
        <f t="array" ref="F109">IF(LEN(C109)&gt;0,F108,INDEX(附录D!G:G,MATCH(B109,附录D!B:B,0)))</f>
        <v>17</v>
      </c>
      <c r="G109" s="8">
        <v>92</v>
      </c>
      <c r="H109" s="6">
        <v>1</v>
      </c>
      <c r="I109" s="8" t="str">
        <f t="shared" si="7"/>
        <v>91:{text:'负责评审与验收会议的全过程组织工作，包括准备会议材料、发出通知、 组织召开并主持评审与验收会议',serviceid:17,order:92,type:1}</v>
      </c>
    </row>
    <row r="110" s="3" customFormat="1" customHeight="1" spans="1:9">
      <c r="A110" s="13" t="s">
        <v>477</v>
      </c>
      <c r="B110" s="16" t="s">
        <v>203</v>
      </c>
      <c r="C110" s="20"/>
      <c r="D110" s="16"/>
      <c r="E110" s="8">
        <f t="shared" si="6"/>
        <v>91</v>
      </c>
      <c r="F110" s="8" cm="1">
        <f t="array" ref="F110">IF(LEN(C110)&gt;0,F109,INDEX(附录D!G:G,MATCH(B110,附录D!B:B,0)))</f>
        <v>18</v>
      </c>
      <c r="I110" s="8" t="str">
        <f t="shared" si="7"/>
        <v/>
      </c>
    </row>
    <row r="111" s="6" customFormat="1" customHeight="1" spans="1:9">
      <c r="A111" s="18" t="s">
        <v>478</v>
      </c>
      <c r="B111" s="19" t="s">
        <v>458</v>
      </c>
      <c r="C111" s="17" t="s">
        <v>349</v>
      </c>
      <c r="D111" s="24"/>
      <c r="E111" s="8">
        <f t="shared" si="6"/>
        <v>92</v>
      </c>
      <c r="F111" s="8" cm="1">
        <f t="array" ref="F111">IF(LEN(C111)&gt;0,F110,INDEX(附录D!G:G,MATCH(B111,附录D!B:B,0)))</f>
        <v>18</v>
      </c>
      <c r="G111" s="8">
        <v>93</v>
      </c>
      <c r="H111" s="8">
        <v>0</v>
      </c>
      <c r="I111" s="8" t="str">
        <f t="shared" si="7"/>
        <v>92:{text:'组织并完成调研工作，包括制定调研计划、实施调研和撰写调研报告',serviceid:18,order:93,type:0}</v>
      </c>
    </row>
    <row r="112" s="6" customFormat="1" customHeight="1" spans="1:9">
      <c r="A112" s="18" t="s">
        <v>479</v>
      </c>
      <c r="B112" s="19" t="s">
        <v>480</v>
      </c>
      <c r="C112" s="17" t="s">
        <v>349</v>
      </c>
      <c r="D112" s="24"/>
      <c r="E112" s="8">
        <f t="shared" si="6"/>
        <v>93</v>
      </c>
      <c r="F112" s="8" cm="1">
        <f t="array" ref="F112">IF(LEN(C112)&gt;0,F111,INDEX(附录D!G:G,MATCH(B112,附录D!B:B,0)))</f>
        <v>18</v>
      </c>
      <c r="G112" s="8">
        <v>94</v>
      </c>
      <c r="H112" s="8">
        <v>0</v>
      </c>
      <c r="I112" s="8" t="str">
        <f t="shared" si="7"/>
        <v>93:{text:'制定工作计划并完成编制大纲，编制大纲包括工作大纲和编写大纲',serviceid:18,order:94,type:0}</v>
      </c>
    </row>
    <row r="113" s="6" customFormat="1" customHeight="1" spans="1:9">
      <c r="A113" s="18" t="s">
        <v>481</v>
      </c>
      <c r="B113" s="19" t="s">
        <v>482</v>
      </c>
      <c r="C113" s="17" t="s">
        <v>349</v>
      </c>
      <c r="D113" s="24"/>
      <c r="E113" s="8">
        <f t="shared" si="6"/>
        <v>94</v>
      </c>
      <c r="F113" s="8" cm="1">
        <f t="array" ref="F113">IF(LEN(C113)&gt;0,F112,INDEX(附录D!G:G,MATCH(B113,附录D!B:B,0)))</f>
        <v>18</v>
      </c>
      <c r="G113" s="8">
        <v>95</v>
      </c>
      <c r="H113" s="8">
        <v>0</v>
      </c>
      <c r="I113" s="8" t="str">
        <f t="shared" si="7"/>
        <v>94:{text:'完成数据采集与测定工作，编制相应的数据采集与测定报告',serviceid:18,order:95,type:0}</v>
      </c>
    </row>
    <row r="114" s="6" customFormat="1" customHeight="1" spans="1:9">
      <c r="A114" s="18" t="s">
        <v>483</v>
      </c>
      <c r="B114" s="19" t="s">
        <v>484</v>
      </c>
      <c r="C114" s="17" t="s">
        <v>349</v>
      </c>
      <c r="D114" s="24"/>
      <c r="E114" s="8">
        <f t="shared" si="6"/>
        <v>95</v>
      </c>
      <c r="F114" s="8" cm="1">
        <f t="array" ref="F114">IF(LEN(C114)&gt;0,F113,INDEX(附录D!G:G,MATCH(B114,附录D!B:B,0)))</f>
        <v>18</v>
      </c>
      <c r="G114" s="8">
        <v>96</v>
      </c>
      <c r="H114" s="8">
        <v>0</v>
      </c>
      <c r="I114" s="8" t="str">
        <f t="shared" si="7"/>
        <v>95:{text:'完成数据整理与分析工作，编制相应的数据分析报告，整理支撑性资料',serviceid:18,order:96,type:0}</v>
      </c>
    </row>
    <row r="115" s="6" customFormat="1" ht="30" customHeight="1" spans="1:9">
      <c r="A115" s="18" t="s">
        <v>485</v>
      </c>
      <c r="B115" s="19" t="s">
        <v>486</v>
      </c>
      <c r="C115" s="17" t="s">
        <v>349</v>
      </c>
      <c r="D115" s="24"/>
      <c r="E115" s="8">
        <f t="shared" si="6"/>
        <v>96</v>
      </c>
      <c r="F115" s="8" cm="1">
        <f t="array" ref="F115">IF(LEN(C115)&gt;0,F114,INDEX(附录D!G:G,MATCH(B115,附录D!B:B,0)))</f>
        <v>18</v>
      </c>
      <c r="G115" s="8">
        <v>97</v>
      </c>
      <c r="H115" s="8">
        <v>0</v>
      </c>
      <c r="I115" s="8" t="str">
        <f t="shared" si="7"/>
        <v>96:{text:'完成定额文本的起草、修改及调整工作；完成各阶段研究报告的起草、修订、 调整与校对工作，编制必要的采纳情况报告或说明；编制工作报告或报批报告',serviceid:18,order:97,type:0}</v>
      </c>
    </row>
    <row r="116" s="6" customFormat="1" customHeight="1" spans="1:9">
      <c r="A116" s="18" t="s">
        <v>487</v>
      </c>
      <c r="B116" s="19" t="s">
        <v>470</v>
      </c>
      <c r="C116" s="17" t="s">
        <v>349</v>
      </c>
      <c r="D116" s="24"/>
      <c r="E116" s="8">
        <f t="shared" si="6"/>
        <v>97</v>
      </c>
      <c r="F116" s="8" cm="1">
        <f t="array" ref="F116">IF(LEN(C116)&gt;0,F115,INDEX(附录D!G:G,MATCH(B116,附录D!B:B,0)))</f>
        <v>18</v>
      </c>
      <c r="G116" s="8">
        <v>98</v>
      </c>
      <c r="H116" s="8">
        <v>0</v>
      </c>
      <c r="I116" s="8" t="str">
        <f t="shared" si="7"/>
        <v>97:{text:'确定测试与验证项目，完成测试与验证工作，完成测试与验证报告',serviceid:18,order:98,type:0}</v>
      </c>
    </row>
    <row r="117" s="6" customFormat="1" ht="30" customHeight="1" spans="1:9">
      <c r="A117" s="18" t="s">
        <v>488</v>
      </c>
      <c r="B117" s="19" t="s">
        <v>489</v>
      </c>
      <c r="C117" s="17" t="s">
        <v>349</v>
      </c>
      <c r="D117" s="24"/>
      <c r="E117" s="8">
        <f t="shared" si="6"/>
        <v>98</v>
      </c>
      <c r="F117" s="8" cm="1">
        <f t="array" ref="F117">IF(LEN(C117)&gt;0,F116,INDEX(附录D!G:G,MATCH(B117,附录D!B:B,0)))</f>
        <v>18</v>
      </c>
      <c r="G117" s="8">
        <v>99</v>
      </c>
      <c r="H117" s="8">
        <v>0</v>
      </c>
      <c r="I117" s="8" t="str">
        <f t="shared" si="7"/>
        <v>98:{text:'完成评审与验收所需汇报材料，编写报告；整理并汇总评审意见、复核评 审意见，完成评审意见的采纳及反馈工作',serviceid:18,order:99,type:0}</v>
      </c>
    </row>
    <row r="118" s="6" customFormat="1" customHeight="1" spans="1:9">
      <c r="A118" s="18" t="s">
        <v>490</v>
      </c>
      <c r="B118" s="19" t="s">
        <v>491</v>
      </c>
      <c r="C118" s="17" t="s">
        <v>357</v>
      </c>
      <c r="D118" s="24"/>
      <c r="E118" s="8">
        <f t="shared" si="6"/>
        <v>99</v>
      </c>
      <c r="F118" s="8" cm="1">
        <f t="array" ref="F118">IF(LEN(C118)&gt;0,F117,INDEX(附录D!G:G,MATCH(B118,附录D!B:B,0)))</f>
        <v>18</v>
      </c>
      <c r="G118" s="8">
        <v>100</v>
      </c>
      <c r="H118" s="6">
        <v>1</v>
      </c>
      <c r="I118" s="8" t="str">
        <f t="shared" si="7"/>
        <v>99:{text:'编写培训与宣贯相关的材料，组织定额成果的培训与宣贯工作',serviceid:18,order:100,type:1}</v>
      </c>
    </row>
    <row r="119" s="6" customFormat="1" ht="30" customHeight="1" spans="1:9">
      <c r="A119" s="18" t="s">
        <v>492</v>
      </c>
      <c r="B119" s="19" t="s">
        <v>476</v>
      </c>
      <c r="C119" s="17" t="s">
        <v>357</v>
      </c>
      <c r="D119" s="24"/>
      <c r="E119" s="8">
        <f t="shared" si="6"/>
        <v>100</v>
      </c>
      <c r="F119" s="8" cm="1">
        <f t="array" ref="F119">IF(LEN(C119)&gt;0,F118,INDEX(附录D!G:G,MATCH(B119,附录D!B:B,0)))</f>
        <v>18</v>
      </c>
      <c r="G119" s="8">
        <v>101</v>
      </c>
      <c r="H119" s="6">
        <v>1</v>
      </c>
      <c r="I119" s="8" t="str">
        <f t="shared" si="7"/>
        <v>100:{text:'负责评审与验收会议的全过程组织工作，包括准备会议材料、发出通知、 组织召开并主持评审与验收会议',serviceid:18,order:101,type:1}</v>
      </c>
    </row>
    <row r="120" s="3" customFormat="1" customHeight="1" spans="1:9">
      <c r="A120" s="13" t="s">
        <v>493</v>
      </c>
      <c r="B120" s="16" t="s">
        <v>205</v>
      </c>
      <c r="C120" s="20"/>
      <c r="D120" s="16"/>
      <c r="E120" s="8">
        <f t="shared" si="6"/>
        <v>100</v>
      </c>
      <c r="F120" s="8" cm="1">
        <f t="array" ref="F120">IF(LEN(C120)&gt;0,F119,INDEX(附录D!G:G,MATCH(B120,附录D!B:B,0)))</f>
        <v>19</v>
      </c>
      <c r="I120" s="8" t="str">
        <f t="shared" si="7"/>
        <v/>
      </c>
    </row>
    <row r="121" s="6" customFormat="1" customHeight="1" spans="1:9">
      <c r="A121" s="18" t="s">
        <v>494</v>
      </c>
      <c r="B121" s="19" t="s">
        <v>495</v>
      </c>
      <c r="C121" s="17" t="s">
        <v>349</v>
      </c>
      <c r="D121" s="24"/>
      <c r="E121" s="8">
        <f t="shared" si="6"/>
        <v>101</v>
      </c>
      <c r="F121" s="8" cm="1">
        <f t="array" ref="F121">IF(LEN(C121)&gt;0,F120,INDEX(附录D!G:G,MATCH(B121,附录D!B:B,0)))</f>
        <v>19</v>
      </c>
      <c r="G121" s="8">
        <v>102</v>
      </c>
      <c r="H121" s="8">
        <v>0</v>
      </c>
      <c r="I121" s="8" t="str">
        <f t="shared" si="7"/>
        <v>101:{text:'开展各类造价信息的搜集、筛选与整理工作',serviceid:19,order:102,type:0}</v>
      </c>
    </row>
    <row r="122" s="6" customFormat="1" customHeight="1" spans="1:9">
      <c r="A122" s="18" t="s">
        <v>496</v>
      </c>
      <c r="B122" s="19" t="s">
        <v>497</v>
      </c>
      <c r="C122" s="17" t="s">
        <v>349</v>
      </c>
      <c r="D122" s="24"/>
      <c r="E122" s="8">
        <f t="shared" si="6"/>
        <v>102</v>
      </c>
      <c r="F122" s="8" cm="1">
        <f t="array" ref="F122">IF(LEN(C122)&gt;0,F121,INDEX(附录D!G:G,MATCH(B122,附录D!B:B,0)))</f>
        <v>19</v>
      </c>
      <c r="G122" s="8">
        <v>103</v>
      </c>
      <c r="H122" s="8">
        <v>0</v>
      </c>
      <c r="I122" s="8" t="str">
        <f t="shared" si="7"/>
        <v>102:{text:'对整理后的信息与数据进行对比与分析',serviceid:19,order:103,type:0}</v>
      </c>
    </row>
    <row r="123" s="6" customFormat="1" customHeight="1" spans="1:9">
      <c r="A123" s="18" t="s">
        <v>498</v>
      </c>
      <c r="B123" s="19" t="s">
        <v>499</v>
      </c>
      <c r="C123" s="17" t="s">
        <v>349</v>
      </c>
      <c r="D123" s="24"/>
      <c r="E123" s="8">
        <f t="shared" si="6"/>
        <v>103</v>
      </c>
      <c r="F123" s="8" cm="1">
        <f t="array" ref="F123">IF(LEN(C123)&gt;0,F122,INDEX(附录D!G:G,MATCH(B123,附录D!B:B,0)))</f>
        <v>19</v>
      </c>
      <c r="G123" s="8">
        <v>104</v>
      </c>
      <c r="H123" s="8">
        <v>0</v>
      </c>
      <c r="I123" s="8" t="str">
        <f t="shared" si="7"/>
        <v>103:{text:'依据分析结果，对特定价格或费用进行评估与论证，编制咨询报告',serviceid:19,order:104,type:0}</v>
      </c>
    </row>
    <row r="124" s="6" customFormat="1" customHeight="1" spans="1:9">
      <c r="A124" s="18" t="s">
        <v>500</v>
      </c>
      <c r="B124" s="19" t="s">
        <v>501</v>
      </c>
      <c r="C124" s="17" t="s">
        <v>357</v>
      </c>
      <c r="D124" s="24"/>
      <c r="E124" s="8">
        <f t="shared" si="6"/>
        <v>104</v>
      </c>
      <c r="F124" s="8" cm="1">
        <f t="array" ref="F124">IF(LEN(C124)&gt;0,F123,INDEX(附录D!G:G,MATCH(B124,附录D!B:B,0)))</f>
        <v>19</v>
      </c>
      <c r="G124" s="8">
        <v>105</v>
      </c>
      <c r="H124" s="6">
        <v>1</v>
      </c>
      <c r="I124" s="8" t="str">
        <f t="shared" si="7"/>
        <v>104:{text:'预测未来特定时期的价格或费用，编制预测报告',serviceid:19,order:105,type:1}</v>
      </c>
    </row>
    <row r="125" s="6" customFormat="1" customHeight="1" spans="1:9">
      <c r="A125" s="18" t="s">
        <v>502</v>
      </c>
      <c r="B125" s="19" t="s">
        <v>503</v>
      </c>
      <c r="C125" s="17" t="s">
        <v>357</v>
      </c>
      <c r="D125" s="24"/>
      <c r="E125" s="8">
        <f t="shared" si="6"/>
        <v>105</v>
      </c>
      <c r="F125" s="8" cm="1">
        <f t="array" ref="F125">IF(LEN(C125)&gt;0,F124,INDEX(附录D!G:G,MATCH(B125,附录D!B:B,0)))</f>
        <v>19</v>
      </c>
      <c r="G125" s="8">
        <v>106</v>
      </c>
      <c r="H125" s="6">
        <v>1</v>
      </c>
      <c r="I125" s="8" t="str">
        <f t="shared" si="7"/>
        <v>105:{text:'研究价格或费用的长期变动规律，编制趋势分析报告',serviceid:19,order:106,type:1}</v>
      </c>
    </row>
    <row r="126" s="3" customFormat="1" customHeight="1" spans="1:9">
      <c r="A126" s="13" t="s">
        <v>504</v>
      </c>
      <c r="B126" s="16" t="s">
        <v>207</v>
      </c>
      <c r="C126" s="20"/>
      <c r="D126" s="16"/>
      <c r="E126" s="8">
        <f t="shared" si="6"/>
        <v>105</v>
      </c>
      <c r="F126" s="8" cm="1">
        <f t="array" ref="F126">IF(LEN(C126)&gt;0,F125,INDEX(附录D!G:G,MATCH(B126,附录D!B:B,0)))</f>
        <v>20</v>
      </c>
      <c r="I126" s="8" t="str">
        <f t="shared" si="7"/>
        <v/>
      </c>
    </row>
    <row r="127" s="6" customFormat="1" customHeight="1" spans="1:9">
      <c r="A127" s="18" t="s">
        <v>505</v>
      </c>
      <c r="B127" s="19" t="s">
        <v>506</v>
      </c>
      <c r="C127" s="17" t="s">
        <v>349</v>
      </c>
      <c r="D127" s="24"/>
      <c r="E127" s="8">
        <f t="shared" si="6"/>
        <v>106</v>
      </c>
      <c r="F127" s="8" cm="1">
        <f t="array" ref="F127">IF(LEN(C127)&gt;0,F126,INDEX(附录D!G:G,MATCH(B127,附录D!B:B,0)))</f>
        <v>20</v>
      </c>
      <c r="G127" s="8">
        <v>107</v>
      </c>
      <c r="H127" s="8">
        <v>0</v>
      </c>
      <c r="I127" s="8" t="str">
        <f t="shared" si="7"/>
        <v>106:{text:'根据委托人的目标，确定鉴定工作范围',serviceid:20,order:107,type:0}</v>
      </c>
    </row>
    <row r="128" s="6" customFormat="1" customHeight="1" spans="1:9">
      <c r="A128" s="18" t="s">
        <v>507</v>
      </c>
      <c r="B128" s="19" t="s">
        <v>508</v>
      </c>
      <c r="C128" s="17" t="s">
        <v>349</v>
      </c>
      <c r="D128" s="24"/>
      <c r="E128" s="8">
        <f t="shared" si="6"/>
        <v>107</v>
      </c>
      <c r="F128" s="8" cm="1">
        <f t="array" ref="F128">IF(LEN(C128)&gt;0,F127,INDEX(附录D!G:G,MATCH(B128,附录D!B:B,0)))</f>
        <v>20</v>
      </c>
      <c r="G128" s="8">
        <v>108</v>
      </c>
      <c r="H128" s="8">
        <v>0</v>
      </c>
      <c r="I128" s="8" t="str">
        <f t="shared" si="7"/>
        <v>107:{text:'收集与复核鉴定资料',serviceid:20,order:108,type:0}</v>
      </c>
    </row>
    <row r="129" s="6" customFormat="1" customHeight="1" spans="1:9">
      <c r="A129" s="18" t="s">
        <v>509</v>
      </c>
      <c r="B129" s="19" t="s">
        <v>510</v>
      </c>
      <c r="C129" s="17" t="s">
        <v>349</v>
      </c>
      <c r="D129" s="24"/>
      <c r="E129" s="8">
        <f t="shared" si="6"/>
        <v>108</v>
      </c>
      <c r="F129" s="8" cm="1">
        <f t="array" ref="F129">IF(LEN(C129)&gt;0,F128,INDEX(附录D!G:G,MATCH(B129,附录D!B:B,0)))</f>
        <v>20</v>
      </c>
      <c r="G129" s="8">
        <v>109</v>
      </c>
      <c r="H129" s="8">
        <v>0</v>
      </c>
      <c r="I129" s="8" t="str">
        <f t="shared" si="7"/>
        <v>108:{text:'组织或参与必要的现场勘查工作',serviceid:20,order:109,type:0}</v>
      </c>
    </row>
    <row r="130" s="6" customFormat="1" customHeight="1" spans="1:9">
      <c r="A130" s="18" t="s">
        <v>511</v>
      </c>
      <c r="B130" s="19" t="s">
        <v>512</v>
      </c>
      <c r="C130" s="17" t="s">
        <v>349</v>
      </c>
      <c r="D130" s="24"/>
      <c r="E130" s="8">
        <f t="shared" si="6"/>
        <v>109</v>
      </c>
      <c r="F130" s="8" cm="1">
        <f t="array" ref="F130">IF(LEN(C130)&gt;0,F129,INDEX(附录D!G:G,MATCH(B130,附录D!B:B,0)))</f>
        <v>20</v>
      </c>
      <c r="G130" s="8">
        <v>110</v>
      </c>
      <c r="H130" s="8">
        <v>0</v>
      </c>
      <c r="I130" s="8" t="str">
        <f t="shared" si="7"/>
        <v>109:{text:'工程量的计算与工程费用的计价或估价',serviceid:20,order:110,type:0}</v>
      </c>
    </row>
    <row r="131" s="6" customFormat="1" customHeight="1" spans="1:9">
      <c r="A131" s="18" t="s">
        <v>513</v>
      </c>
      <c r="B131" s="19" t="s">
        <v>514</v>
      </c>
      <c r="C131" s="17" t="s">
        <v>349</v>
      </c>
      <c r="D131" s="24"/>
      <c r="E131" s="8">
        <f t="shared" si="6"/>
        <v>110</v>
      </c>
      <c r="F131" s="8" cm="1">
        <f t="array" ref="F131">IF(LEN(C131)&gt;0,F130,INDEX(附录D!G:G,MATCH(B131,附录D!B:B,0)))</f>
        <v>20</v>
      </c>
      <c r="G131" s="8">
        <v>111</v>
      </c>
      <c r="H131" s="8">
        <v>0</v>
      </c>
      <c r="I131" s="8" t="str">
        <f t="shared" si="7"/>
        <v>110:{text:'对争议焦点进行鉴定，提出解决争议的意见',serviceid:20,order:111,type:0}</v>
      </c>
    </row>
    <row r="132" s="6" customFormat="1" customHeight="1" spans="1:9">
      <c r="A132" s="18" t="s">
        <v>515</v>
      </c>
      <c r="B132" s="19" t="s">
        <v>516</v>
      </c>
      <c r="C132" s="17" t="s">
        <v>349</v>
      </c>
      <c r="D132" s="24"/>
      <c r="E132" s="8">
        <f t="shared" si="6"/>
        <v>111</v>
      </c>
      <c r="F132" s="8" cm="1">
        <f t="array" ref="F132">IF(LEN(C132)&gt;0,F131,INDEX(附录D!G:G,MATCH(B132,附录D!B:B,0)))</f>
        <v>20</v>
      </c>
      <c r="G132" s="8">
        <v>112</v>
      </c>
      <c r="H132" s="8">
        <v>0</v>
      </c>
      <c r="I132" s="8" t="str">
        <f t="shared" si="7"/>
        <v>111:{text:'回复各方当事人的质证意见',serviceid:20,order:112,type:0}</v>
      </c>
    </row>
    <row r="133" s="6" customFormat="1" customHeight="1" spans="1:9">
      <c r="A133" s="18" t="s">
        <v>517</v>
      </c>
      <c r="B133" s="19" t="s">
        <v>518</v>
      </c>
      <c r="C133" s="17" t="s">
        <v>349</v>
      </c>
      <c r="D133" s="24"/>
      <c r="E133" s="8">
        <f t="shared" si="6"/>
        <v>112</v>
      </c>
      <c r="F133" s="8" cm="1">
        <f t="array" ref="F133">IF(LEN(C133)&gt;0,F132,INDEX(附录D!G:G,MATCH(B133,附录D!B:B,0)))</f>
        <v>20</v>
      </c>
      <c r="G133" s="8">
        <v>113</v>
      </c>
      <c r="H133" s="8">
        <v>0</v>
      </c>
      <c r="I133" s="8" t="str">
        <f t="shared" si="7"/>
        <v>112:{text:'编制并出具造价鉴定报告',serviceid:20,order:113,type:0}</v>
      </c>
    </row>
    <row r="134" s="6" customFormat="1" customHeight="1" spans="1:9">
      <c r="A134" s="18" t="s">
        <v>519</v>
      </c>
      <c r="B134" s="19" t="s">
        <v>520</v>
      </c>
      <c r="C134" s="17" t="s">
        <v>357</v>
      </c>
      <c r="D134" s="24"/>
      <c r="E134" s="8">
        <f t="shared" si="6"/>
        <v>113</v>
      </c>
      <c r="F134" s="8" cm="1">
        <f t="array" ref="F134">IF(LEN(C134)&gt;0,F133,INDEX(附录D!G:G,MATCH(B134,附录D!B:B,0)))</f>
        <v>20</v>
      </c>
      <c r="G134" s="8">
        <v>114</v>
      </c>
      <c r="H134" s="6">
        <v>1</v>
      </c>
      <c r="I134" s="8" t="str">
        <f t="shared" si="7"/>
        <v>113:{text:'组织或参与现场数据复测或特殊鉴定',serviceid:20,order:114,type:1}</v>
      </c>
    </row>
    <row r="135" s="6" customFormat="1" customHeight="1" spans="1:9">
      <c r="A135" s="18" t="s">
        <v>521</v>
      </c>
      <c r="B135" s="19" t="s">
        <v>522</v>
      </c>
      <c r="C135" s="17" t="s">
        <v>357</v>
      </c>
      <c r="D135" s="24"/>
      <c r="E135" s="8">
        <f t="shared" si="6"/>
        <v>114</v>
      </c>
      <c r="F135" s="8" cm="1">
        <f t="array" ref="F135">IF(LEN(C135)&gt;0,F134,INDEX(附录D!G:G,MATCH(B135,附录D!B:B,0)))</f>
        <v>20</v>
      </c>
      <c r="G135" s="8">
        <v>115</v>
      </c>
      <c r="H135" s="6">
        <v>1</v>
      </c>
      <c r="I135" s="8" t="str">
        <f t="shared" si="7"/>
        <v>114:{text:'与当事人相关方进行必要的造价数据核对',serviceid:20,order:115,type:1}</v>
      </c>
    </row>
    <row r="136" s="6" customFormat="1" customHeight="1" spans="1:9">
      <c r="A136" s="18" t="s">
        <v>523</v>
      </c>
      <c r="B136" s="19" t="s">
        <v>524</v>
      </c>
      <c r="C136" s="17" t="s">
        <v>357</v>
      </c>
      <c r="D136" s="24"/>
      <c r="E136" s="8">
        <f t="shared" si="6"/>
        <v>115</v>
      </c>
      <c r="F136" s="8" cm="1">
        <f t="array" ref="F136">IF(LEN(C136)&gt;0,F135,INDEX(附录D!G:G,MATCH(B136,附录D!B:B,0)))</f>
        <v>20</v>
      </c>
      <c r="G136" s="8">
        <v>116</v>
      </c>
      <c r="H136" s="6">
        <v>1</v>
      </c>
      <c r="I136" s="8" t="str">
        <f t="shared" si="7"/>
        <v>115:{text:'出庭就鉴定报告及相关专业问题接受质证',serviceid:20,order:116,type:1}</v>
      </c>
    </row>
    <row r="137" s="3" customFormat="1" customHeight="1" spans="1:9">
      <c r="A137" s="13" t="s">
        <v>525</v>
      </c>
      <c r="B137" s="16" t="s">
        <v>210</v>
      </c>
      <c r="C137" s="20"/>
      <c r="D137" s="16"/>
      <c r="E137" s="8">
        <f t="shared" ref="E137:E168" si="8">IF(LEN(C137)&gt;0,E136+1,E136)</f>
        <v>115</v>
      </c>
      <c r="F137" s="8" cm="1">
        <f t="array" ref="F137">IF(LEN(C137)&gt;0,F136,INDEX(附录D!G:G,MATCH(B137,附录D!B:B,0)))</f>
        <v>21</v>
      </c>
      <c r="I137" s="8" t="str">
        <f t="shared" ref="I137:I168" si="9">IF(LEN(C137)&gt;0,E137&amp;":{text:'"&amp;B137&amp;"',serviceid:"&amp;F137&amp;",order:"&amp;G137&amp;",type:"&amp;H137&amp;"}","")</f>
        <v/>
      </c>
    </row>
    <row r="138" s="6" customFormat="1" customHeight="1" spans="1:9">
      <c r="A138" s="18" t="s">
        <v>526</v>
      </c>
      <c r="B138" s="19" t="s">
        <v>527</v>
      </c>
      <c r="C138" s="17" t="s">
        <v>349</v>
      </c>
      <c r="D138" s="24"/>
      <c r="E138" s="8">
        <f t="shared" si="8"/>
        <v>116</v>
      </c>
      <c r="F138" s="8" cm="1">
        <f t="array" ref="F138">IF(LEN(C138)&gt;0,F137,INDEX(附录D!G:G,MATCH(B138,附录D!B:B,0)))</f>
        <v>21</v>
      </c>
      <c r="G138" s="8">
        <v>117</v>
      </c>
      <c r="H138" s="8">
        <v>0</v>
      </c>
      <c r="I138" s="8" t="str">
        <f t="shared" si="9"/>
        <v>116:{text:'编制影响工程成本的资源要素清单',serviceid:21,order:117,type:0}</v>
      </c>
    </row>
    <row r="139" s="6" customFormat="1" customHeight="1" spans="1:9">
      <c r="A139" s="18" t="s">
        <v>528</v>
      </c>
      <c r="B139" s="19" t="s">
        <v>529</v>
      </c>
      <c r="C139" s="17" t="s">
        <v>349</v>
      </c>
      <c r="D139" s="24"/>
      <c r="E139" s="8">
        <f t="shared" si="8"/>
        <v>117</v>
      </c>
      <c r="F139" s="8" cm="1">
        <f t="array" ref="F139">IF(LEN(C139)&gt;0,F138,INDEX(附录D!G:G,MATCH(B139,附录D!B:B,0)))</f>
        <v>21</v>
      </c>
      <c r="G139" s="8">
        <v>118</v>
      </c>
      <c r="H139" s="8">
        <v>0</v>
      </c>
      <c r="I139" s="8" t="str">
        <f t="shared" si="9"/>
        <v>117:{text:'调查人工、材料、设备和施工机械的市场供应情况，主要是价格情况',serviceid:21,order:118,type:0}</v>
      </c>
    </row>
    <row r="140" s="6" customFormat="1" customHeight="1" spans="1:9">
      <c r="A140" s="18" t="s">
        <v>530</v>
      </c>
      <c r="B140" s="19" t="s">
        <v>531</v>
      </c>
      <c r="C140" s="17" t="s">
        <v>349</v>
      </c>
      <c r="D140" s="24"/>
      <c r="E140" s="8">
        <f t="shared" si="8"/>
        <v>118</v>
      </c>
      <c r="F140" s="8" cm="1">
        <f t="array" ref="F140">IF(LEN(C140)&gt;0,F139,INDEX(附录D!G:G,MATCH(B140,附录D!B:B,0)))</f>
        <v>21</v>
      </c>
      <c r="G140" s="8">
        <v>119</v>
      </c>
      <c r="H140" s="8">
        <v>0</v>
      </c>
      <c r="I140" s="8" t="str">
        <f t="shared" si="9"/>
        <v>118:{text:'测算、分析、计算工程成本费用，结合其他相关因素，编制并出具工程成本测算报告',serviceid:21,order:119,type:0}</v>
      </c>
    </row>
    <row r="141" s="6" customFormat="1" customHeight="1" spans="1:9">
      <c r="A141" s="18" t="s">
        <v>532</v>
      </c>
      <c r="B141" s="19" t="s">
        <v>533</v>
      </c>
      <c r="C141" s="17" t="s">
        <v>349</v>
      </c>
      <c r="D141" s="24"/>
      <c r="E141" s="8">
        <f t="shared" si="8"/>
        <v>119</v>
      </c>
      <c r="F141" s="8" cm="1">
        <f t="array" ref="F141">IF(LEN(C141)&gt;0,F140,INDEX(附录D!G:G,MATCH(B141,附录D!B:B,0)))</f>
        <v>21</v>
      </c>
      <c r="G141" s="8">
        <v>120</v>
      </c>
      <c r="H141" s="8">
        <v>0</v>
      </c>
      <c r="I141" s="8" t="str">
        <f t="shared" si="9"/>
        <v>119:{text:'参加与工程成本测算相关的会议',serviceid:21,order:120,type:0}</v>
      </c>
    </row>
    <row r="142" s="6" customFormat="1" customHeight="1" spans="1:9">
      <c r="A142" s="18" t="s">
        <v>534</v>
      </c>
      <c r="B142" s="19" t="s">
        <v>535</v>
      </c>
      <c r="C142" s="17" t="s">
        <v>357</v>
      </c>
      <c r="D142" s="24"/>
      <c r="E142" s="8">
        <f t="shared" si="8"/>
        <v>120</v>
      </c>
      <c r="F142" s="8" cm="1">
        <f t="array" ref="F142">IF(LEN(C142)&gt;0,F141,INDEX(附录D!G:G,MATCH(B142,附录D!B:B,0)))</f>
        <v>21</v>
      </c>
      <c r="G142" s="8">
        <v>121</v>
      </c>
      <c r="H142" s="6">
        <v>1</v>
      </c>
      <c r="I142" s="8" t="str">
        <f t="shared" si="9"/>
        <v>120:{text:'审核及分析资源配置、施工措施、施工管理方案的经济合理性',serviceid:21,order:121,type:1}</v>
      </c>
    </row>
    <row r="143" s="6" customFormat="1" ht="30" customHeight="1" spans="1:9">
      <c r="A143" s="18" t="s">
        <v>536</v>
      </c>
      <c r="B143" s="19" t="s">
        <v>537</v>
      </c>
      <c r="C143" s="17" t="s">
        <v>357</v>
      </c>
      <c r="D143" s="24"/>
      <c r="E143" s="8">
        <f t="shared" si="8"/>
        <v>121</v>
      </c>
      <c r="F143" s="8" cm="1">
        <f t="array" ref="F143">IF(LEN(C143)&gt;0,F142,INDEX(附录D!G:G,MATCH(B143,附录D!B:B,0)))</f>
        <v>21</v>
      </c>
      <c r="G143" s="8">
        <v>122</v>
      </c>
      <c r="H143" s="6">
        <v>1</v>
      </c>
      <c r="I143" s="8" t="str">
        <f t="shared" si="9"/>
        <v>121:{text:'对比工程成本与投资估算、设计概算、施工图预算、工程量清单预算、合同价，并分析费用差异，提交分析报告',serviceid:21,order:122,type:1}</v>
      </c>
    </row>
    <row r="144" s="3" customFormat="1" customHeight="1" spans="1:9">
      <c r="A144" s="13" t="s">
        <v>538</v>
      </c>
      <c r="B144" s="16" t="s">
        <v>212</v>
      </c>
      <c r="C144" s="20"/>
      <c r="D144" s="16"/>
      <c r="E144" s="8">
        <f t="shared" si="8"/>
        <v>121</v>
      </c>
      <c r="F144" s="8" cm="1">
        <f t="array" ref="F144">IF(LEN(C144)&gt;0,F143,INDEX(附录D!G:G,MATCH(B144,附录D!B:B,0)))</f>
        <v>22</v>
      </c>
      <c r="I144" s="8" t="str">
        <f t="shared" si="9"/>
        <v/>
      </c>
    </row>
    <row r="145" s="6" customFormat="1" customHeight="1" spans="1:9">
      <c r="A145" s="18" t="s">
        <v>539</v>
      </c>
      <c r="B145" s="19" t="s">
        <v>540</v>
      </c>
      <c r="C145" s="17" t="s">
        <v>349</v>
      </c>
      <c r="D145" s="24"/>
      <c r="E145" s="8">
        <f t="shared" si="8"/>
        <v>122</v>
      </c>
      <c r="F145" s="8" cm="1">
        <f t="array" ref="F145">IF(LEN(C145)&gt;0,F144,INDEX(附录D!G:G,MATCH(B145,附录D!B:B,0)))</f>
        <v>22</v>
      </c>
      <c r="G145" s="8">
        <v>123</v>
      </c>
      <c r="H145" s="8">
        <v>0</v>
      </c>
      <c r="I145" s="8" t="str">
        <f t="shared" si="9"/>
        <v>122:{text:'编制影响工程成本的资源要素清单或成本组成科目',serviceid:22,order:123,type:0}</v>
      </c>
    </row>
    <row r="146" s="6" customFormat="1" customHeight="1" spans="1:9">
      <c r="A146" s="18" t="s">
        <v>541</v>
      </c>
      <c r="B146" s="19" t="s">
        <v>542</v>
      </c>
      <c r="C146" s="17" t="s">
        <v>349</v>
      </c>
      <c r="D146" s="24"/>
      <c r="E146" s="8">
        <f t="shared" si="8"/>
        <v>123</v>
      </c>
      <c r="F146" s="8" cm="1">
        <f t="array" ref="F146">IF(LEN(C146)&gt;0,F145,INDEX(附录D!G:G,MATCH(B146,附录D!B:B,0)))</f>
        <v>22</v>
      </c>
      <c r="G146" s="8">
        <v>124</v>
      </c>
      <c r="H146" s="8">
        <v>0</v>
      </c>
      <c r="I146" s="8" t="str">
        <f t="shared" si="9"/>
        <v>123:{text:'收集人工、材料、设备、施工机械、措施、税费等实际发生的费用',serviceid:22,order:124,type:0}</v>
      </c>
    </row>
    <row r="147" s="6" customFormat="1" customHeight="1" spans="1:9">
      <c r="A147" s="18" t="s">
        <v>543</v>
      </c>
      <c r="B147" s="19" t="s">
        <v>544</v>
      </c>
      <c r="C147" s="17" t="s">
        <v>349</v>
      </c>
      <c r="D147" s="24"/>
      <c r="E147" s="8">
        <f t="shared" si="8"/>
        <v>124</v>
      </c>
      <c r="F147" s="8" cm="1">
        <f t="array" ref="F147">IF(LEN(C147)&gt;0,F146,INDEX(附录D!G:G,MATCH(B147,附录D!B:B,0)))</f>
        <v>22</v>
      </c>
      <c r="G147" s="8">
        <v>125</v>
      </c>
      <c r="H147" s="8">
        <v>0</v>
      </c>
      <c r="I147" s="8" t="str">
        <f t="shared" si="9"/>
        <v>124:{text:'统计与汇总、拆解与合并、对比与分析工程成本各项费用，编制并出具工程成本核算报告',serviceid:22,order:125,type:0}</v>
      </c>
    </row>
    <row r="148" s="6" customFormat="1" customHeight="1" spans="1:9">
      <c r="A148" s="18" t="s">
        <v>545</v>
      </c>
      <c r="B148" s="19" t="s">
        <v>546</v>
      </c>
      <c r="C148" s="17" t="s">
        <v>349</v>
      </c>
      <c r="D148" s="24"/>
      <c r="E148" s="8">
        <f t="shared" si="8"/>
        <v>125</v>
      </c>
      <c r="F148" s="8" cm="1">
        <f t="array" ref="F148">IF(LEN(C148)&gt;0,F147,INDEX(附录D!G:G,MATCH(B148,附录D!B:B,0)))</f>
        <v>22</v>
      </c>
      <c r="G148" s="8">
        <v>126</v>
      </c>
      <c r="H148" s="8">
        <v>0</v>
      </c>
      <c r="I148" s="8" t="str">
        <f t="shared" si="9"/>
        <v>125:{text:'参加与工程成本核算相关的会议',serviceid:22,order:126,type:0}</v>
      </c>
    </row>
    <row r="149" s="6" customFormat="1" customHeight="1" spans="1:9">
      <c r="A149" s="18" t="s">
        <v>547</v>
      </c>
      <c r="B149" s="19" t="s">
        <v>548</v>
      </c>
      <c r="C149" s="17" t="s">
        <v>357</v>
      </c>
      <c r="D149" s="24"/>
      <c r="E149" s="8">
        <f t="shared" si="8"/>
        <v>126</v>
      </c>
      <c r="F149" s="8" cm="1">
        <f t="array" ref="F149">IF(LEN(C149)&gt;0,F148,INDEX(附录D!G:G,MATCH(B149,附录D!B:B,0)))</f>
        <v>22</v>
      </c>
      <c r="G149" s="8">
        <v>127</v>
      </c>
      <c r="H149" s="6">
        <v>1</v>
      </c>
      <c r="I149" s="8" t="str">
        <f t="shared" si="9"/>
        <v>126:{text:'分析实际工程成本与测算工程成本差异的合理性，提交分析报告',serviceid:22,order:127,type:1}</v>
      </c>
    </row>
    <row r="150" s="6" customFormat="1" customHeight="1" spans="1:9">
      <c r="A150" s="18" t="s">
        <v>549</v>
      </c>
      <c r="B150" s="19" t="s">
        <v>550</v>
      </c>
      <c r="C150" s="17" t="s">
        <v>357</v>
      </c>
      <c r="D150" s="24"/>
      <c r="E150" s="8">
        <f t="shared" si="8"/>
        <v>127</v>
      </c>
      <c r="F150" s="8" cm="1">
        <f t="array" ref="F150">IF(LEN(C150)&gt;0,F149,INDEX(附录D!G:G,MATCH(B150,附录D!B:B,0)))</f>
        <v>22</v>
      </c>
      <c r="G150" s="8">
        <v>128</v>
      </c>
      <c r="H150" s="6">
        <v>1</v>
      </c>
      <c r="I150" s="8" t="str">
        <f t="shared" si="9"/>
        <v>127:{text:'归纳与总结实际工程成本与测算工程成本的差异原因，提出改进建议',serviceid:22,order:128,type:1}</v>
      </c>
    </row>
    <row r="151" s="3" customFormat="1" customHeight="1" spans="1:9">
      <c r="A151" s="13" t="s">
        <v>551</v>
      </c>
      <c r="B151" s="16" t="s">
        <v>214</v>
      </c>
      <c r="C151" s="20"/>
      <c r="D151" s="16"/>
      <c r="E151" s="8">
        <f t="shared" si="8"/>
        <v>127</v>
      </c>
      <c r="F151" s="8" cm="1">
        <f t="array" ref="F151">IF(LEN(C151)&gt;0,F150,INDEX(附录D!G:G,MATCH(B151,附录D!B:B,0)))</f>
        <v>23</v>
      </c>
      <c r="I151" s="8" t="str">
        <f t="shared" si="9"/>
        <v/>
      </c>
    </row>
    <row r="152" s="6" customFormat="1" ht="30" customHeight="1" spans="1:9">
      <c r="A152" s="18" t="s">
        <v>552</v>
      </c>
      <c r="B152" s="19" t="s">
        <v>553</v>
      </c>
      <c r="C152" s="17" t="s">
        <v>349</v>
      </c>
      <c r="D152" s="24"/>
      <c r="E152" s="8">
        <f t="shared" si="8"/>
        <v>128</v>
      </c>
      <c r="F152" s="8" cm="1">
        <f t="array" ref="F152">IF(LEN(C152)&gt;0,F151,INDEX(附录D!G:G,MATCH(B152,附录D!B:B,0)))</f>
        <v>23</v>
      </c>
      <c r="G152" s="8">
        <v>129</v>
      </c>
      <c r="H152" s="8">
        <v>0</v>
      </c>
      <c r="I152" s="8" t="str">
        <f t="shared" si="9"/>
        <v>128:{text:'依据本项目在招标阶段确认的设计图纸工程量，结合工程量清单计量支付规则，对设计工程量进行复核，包括构件工程量、明细表工程量和汇总表工程量，同时与相关方核对工程量',serviceid:23,order:129,type:0}</v>
      </c>
    </row>
    <row r="153" s="6" customFormat="1" ht="30" customHeight="1" spans="1:9">
      <c r="A153" s="18" t="s">
        <v>554</v>
      </c>
      <c r="B153" s="19" t="s">
        <v>555</v>
      </c>
      <c r="C153" s="17" t="s">
        <v>349</v>
      </c>
      <c r="D153" s="24"/>
      <c r="E153" s="8">
        <f t="shared" si="8"/>
        <v>129</v>
      </c>
      <c r="F153" s="8" cm="1">
        <f t="array" ref="F153">IF(LEN(C153)&gt;0,F152,INDEX(附录D!G:G,MATCH(B153,附录D!B:B,0)))</f>
        <v>23</v>
      </c>
      <c r="G153" s="8">
        <v>130</v>
      </c>
      <c r="H153" s="8">
        <v>0</v>
      </c>
      <c r="I153" s="8" t="str">
        <f t="shared" si="9"/>
        <v>129:{text:'依据核对后确认的设计图纸数量，细化与合并招标工程量清单或合同工程量清单，建立各维度清单间的数据链接，与相关单位完成核对与确认',serviceid:23,order:130,type:0}</v>
      </c>
    </row>
    <row r="154" s="6" customFormat="1" ht="30" customHeight="1" spans="1:9">
      <c r="A154" s="18" t="s">
        <v>556</v>
      </c>
      <c r="B154" s="19" t="s">
        <v>557</v>
      </c>
      <c r="C154" s="17" t="s">
        <v>357</v>
      </c>
      <c r="D154" s="24"/>
      <c r="E154" s="8">
        <f t="shared" si="8"/>
        <v>130</v>
      </c>
      <c r="F154" s="8" cm="1">
        <f t="array" ref="F154">IF(LEN(C154)&gt;0,F153,INDEX(附录D!G:G,MATCH(B154,附录D!B:B,0)))</f>
        <v>23</v>
      </c>
      <c r="G154" s="8">
        <v>131</v>
      </c>
      <c r="H154" s="6">
        <v>1</v>
      </c>
      <c r="I154" s="8" t="str">
        <f t="shared" si="9"/>
        <v>130:{text:'依据确定的招标工程量清单或合同工程量清单，拆解与合并相应的清单费用，与相关单位完成核对与确认',serviceid:23,order:131,type:1}</v>
      </c>
    </row>
    <row r="155" s="6" customFormat="1" customHeight="1" spans="1:9">
      <c r="A155" s="18" t="s">
        <v>558</v>
      </c>
      <c r="B155" s="19" t="s">
        <v>559</v>
      </c>
      <c r="C155" s="17" t="s">
        <v>357</v>
      </c>
      <c r="D155" s="24"/>
      <c r="E155" s="8">
        <f t="shared" si="8"/>
        <v>131</v>
      </c>
      <c r="F155" s="8" cm="1">
        <f t="array" ref="F155">IF(LEN(C155)&gt;0,F154,INDEX(附录D!G:G,MATCH(B155,附录D!B:B,0)))</f>
        <v>23</v>
      </c>
      <c r="G155" s="8">
        <v>132</v>
      </c>
      <c r="H155" s="6">
        <v>1</v>
      </c>
      <c r="I155" s="8" t="str">
        <f t="shared" si="9"/>
        <v>131:{text:'现场勘查与测量现场实施工程量',serviceid:23,order:132,type:1}</v>
      </c>
    </row>
    <row r="156" s="6" customFormat="1" customHeight="1" spans="1:9">
      <c r="A156" s="18" t="s">
        <v>560</v>
      </c>
      <c r="B156" s="19" t="s">
        <v>561</v>
      </c>
      <c r="C156" s="17" t="s">
        <v>357</v>
      </c>
      <c r="D156" s="30"/>
      <c r="E156" s="8">
        <f t="shared" si="8"/>
        <v>132</v>
      </c>
      <c r="F156" s="8" cm="1">
        <f t="array" ref="F156">IF(LEN(C156)&gt;0,F155,INDEX(附录D!G:G,MATCH(B156,附录D!B:B,0)))</f>
        <v>23</v>
      </c>
      <c r="G156" s="8">
        <v>133</v>
      </c>
      <c r="H156" s="6">
        <v>1</v>
      </c>
      <c r="I156" s="8" t="str">
        <f t="shared" si="9"/>
        <v>132:{text:'完成设计图纸所载数量与复核后的数量进行对比与分析，提供对比分析报告',serviceid:23,order:133,type:1}</v>
      </c>
    </row>
    <row r="157" s="6" customFormat="1" customHeight="1" spans="1:9">
      <c r="A157" s="18" t="s">
        <v>562</v>
      </c>
      <c r="B157" s="19" t="s">
        <v>563</v>
      </c>
      <c r="C157" s="17" t="s">
        <v>349</v>
      </c>
      <c r="D157" s="24"/>
      <c r="E157" s="8">
        <f t="shared" si="8"/>
        <v>133</v>
      </c>
      <c r="F157" s="8" cm="1">
        <f t="array" ref="F157">IF(LEN(C157)&gt;0,F156,INDEX(附录D!G:G,MATCH(B157,附录D!B:B,0)))</f>
        <v>23</v>
      </c>
      <c r="G157" s="8">
        <v>134</v>
      </c>
      <c r="H157" s="8">
        <v>0</v>
      </c>
      <c r="I157" s="8" t="str">
        <f t="shared" si="9"/>
        <v>133:{text:'参加计算工程量相关的会议',serviceid:23,order:134,type:0}</v>
      </c>
    </row>
    <row r="158" s="6" customFormat="1" customHeight="1" spans="1:9">
      <c r="A158" s="18" t="s">
        <v>564</v>
      </c>
      <c r="B158" s="19" t="s">
        <v>565</v>
      </c>
      <c r="C158" s="17" t="s">
        <v>357</v>
      </c>
      <c r="D158" s="24"/>
      <c r="E158" s="8">
        <f t="shared" si="8"/>
        <v>134</v>
      </c>
      <c r="F158" s="8" cm="1">
        <f t="array" ref="F158">IF(LEN(C158)&gt;0,F157,INDEX(附录D!G:G,MATCH(B158,附录D!B:B,0)))</f>
        <v>23</v>
      </c>
      <c r="G158" s="8">
        <v>135</v>
      </c>
      <c r="H158" s="6">
        <v>1</v>
      </c>
      <c r="I158" s="8" t="str">
        <f t="shared" si="9"/>
        <v>134:{text:'协助委托人处理涉及工程数量的争议、纠纷、仲裁或诉讼事务',serviceid:23,order:135,type:1}</v>
      </c>
    </row>
    <row r="159" s="3" customFormat="1" customHeight="1" spans="1:9">
      <c r="A159" s="13" t="s">
        <v>566</v>
      </c>
      <c r="B159" s="16" t="s">
        <v>216</v>
      </c>
      <c r="C159" s="20"/>
      <c r="D159" s="16"/>
      <c r="E159" s="8">
        <f t="shared" si="8"/>
        <v>134</v>
      </c>
      <c r="F159" s="8" cm="1">
        <f t="array" ref="F159">IF(LEN(C159)&gt;0,F158,INDEX(附录D!G:G,MATCH(B159,附录D!B:B,0)))</f>
        <v>24</v>
      </c>
      <c r="I159" s="8" t="str">
        <f t="shared" si="9"/>
        <v/>
      </c>
    </row>
    <row r="160" s="6" customFormat="1" customHeight="1" spans="1:9">
      <c r="A160" s="18" t="s">
        <v>567</v>
      </c>
      <c r="B160" s="19" t="s">
        <v>568</v>
      </c>
      <c r="C160" s="17" t="s">
        <v>349</v>
      </c>
      <c r="D160" s="24"/>
      <c r="E160" s="8">
        <f t="shared" si="8"/>
        <v>135</v>
      </c>
      <c r="F160" s="8" cm="1">
        <f t="array" ref="F160">IF(LEN(C160)&gt;0,F159,INDEX(附录D!G:G,MATCH(B160,附录D!B:B,0)))</f>
        <v>24</v>
      </c>
      <c r="G160" s="8">
        <v>136</v>
      </c>
      <c r="H160" s="8">
        <v>0</v>
      </c>
      <c r="I160" s="8" t="str">
        <f t="shared" si="9"/>
        <v>135:{text:'完成工程变更费用的测算',serviceid:24,order:136,type:0}</v>
      </c>
    </row>
    <row r="161" s="6" customFormat="1" customHeight="1" spans="1:9">
      <c r="A161" s="18" t="s">
        <v>569</v>
      </c>
      <c r="B161" s="19" t="s">
        <v>393</v>
      </c>
      <c r="C161" s="17" t="s">
        <v>349</v>
      </c>
      <c r="D161" s="24"/>
      <c r="E161" s="8">
        <f t="shared" si="8"/>
        <v>136</v>
      </c>
      <c r="F161" s="8" cm="1">
        <f t="array" ref="F161">IF(LEN(C161)&gt;0,F160,INDEX(附录D!G:G,MATCH(B161,附录D!B:B,0)))</f>
        <v>24</v>
      </c>
      <c r="G161" s="8">
        <v>137</v>
      </c>
      <c r="H161" s="8">
        <v>0</v>
      </c>
      <c r="I161" s="8" t="str">
        <f t="shared" si="9"/>
        <v>136:{text:'完成新增预算单价或合同单价的计算与核定',serviceid:24,order:137,type:0}</v>
      </c>
    </row>
    <row r="162" s="6" customFormat="1" customHeight="1" spans="1:9">
      <c r="A162" s="18" t="s">
        <v>570</v>
      </c>
      <c r="B162" s="19" t="s">
        <v>395</v>
      </c>
      <c r="C162" s="17" t="s">
        <v>349</v>
      </c>
      <c r="D162" s="24"/>
      <c r="E162" s="8">
        <f t="shared" si="8"/>
        <v>137</v>
      </c>
      <c r="F162" s="8" cm="1">
        <f t="array" ref="F162">IF(LEN(C162)&gt;0,F161,INDEX(附录D!G:G,MATCH(B162,附录D!B:B,0)))</f>
        <v>24</v>
      </c>
      <c r="G162" s="8">
        <v>138</v>
      </c>
      <c r="H162" s="8">
        <v>0</v>
      </c>
      <c r="I162" s="8" t="str">
        <f t="shared" si="9"/>
        <v>137:{text:'按施工图预算或合同清单方式完成工程变更费用的计算',serviceid:24,order:138,type:0}</v>
      </c>
    </row>
    <row r="163" s="6" customFormat="1" customHeight="1" spans="1:9">
      <c r="A163" s="18" t="s">
        <v>571</v>
      </c>
      <c r="B163" s="19" t="s">
        <v>572</v>
      </c>
      <c r="C163" s="17" t="s">
        <v>357</v>
      </c>
      <c r="D163" s="24"/>
      <c r="E163" s="8">
        <f t="shared" si="8"/>
        <v>138</v>
      </c>
      <c r="F163" s="8" cm="1">
        <f t="array" ref="F163">IF(LEN(C163)&gt;0,F162,INDEX(附录D!G:G,MATCH(B163,附录D!B:B,0)))</f>
        <v>24</v>
      </c>
      <c r="G163" s="8">
        <v>139</v>
      </c>
      <c r="H163" s="6">
        <v>1</v>
      </c>
      <c r="I163" s="8" t="str">
        <f t="shared" si="9"/>
        <v>138:{text:'完成价格波动引起的价差费用的计算',serviceid:24,order:139,type:1}</v>
      </c>
    </row>
    <row r="164" s="6" customFormat="1" customHeight="1" spans="1:9">
      <c r="A164" s="18" t="s">
        <v>573</v>
      </c>
      <c r="B164" s="19" t="s">
        <v>574</v>
      </c>
      <c r="C164" s="17" t="s">
        <v>357</v>
      </c>
      <c r="D164" s="24"/>
      <c r="E164" s="8">
        <f t="shared" si="8"/>
        <v>139</v>
      </c>
      <c r="F164" s="8" cm="1">
        <f t="array" ref="F164">IF(LEN(C164)&gt;0,F163,INDEX(附录D!G:G,MATCH(B164,附录D!B:B,0)))</f>
        <v>24</v>
      </c>
      <c r="G164" s="8">
        <v>140</v>
      </c>
      <c r="H164" s="6">
        <v>1</v>
      </c>
      <c r="I164" s="8" t="str">
        <f t="shared" si="9"/>
        <v>139:{text:'完成索赔与补偿费用的计算，如加速施工费用、暂停施工补偿等',serviceid:24,order:140,type:1}</v>
      </c>
    </row>
    <row r="165" s="6" customFormat="1" customHeight="1" spans="1:9">
      <c r="A165" s="18" t="s">
        <v>575</v>
      </c>
      <c r="B165" s="19" t="s">
        <v>576</v>
      </c>
      <c r="C165" s="17" t="s">
        <v>357</v>
      </c>
      <c r="D165" s="24"/>
      <c r="E165" s="8">
        <f t="shared" si="8"/>
        <v>140</v>
      </c>
      <c r="F165" s="8" cm="1">
        <f t="array" ref="F165">IF(LEN(C165)&gt;0,F164,INDEX(附录D!G:G,MATCH(B165,附录D!B:B,0)))</f>
        <v>24</v>
      </c>
      <c r="G165" s="8">
        <v>141</v>
      </c>
      <c r="H165" s="6">
        <v>1</v>
      </c>
      <c r="I165" s="8" t="str">
        <f t="shared" si="9"/>
        <v>140:{text:'协助委托人处理涉及工程变更费用的争议与纠纷、仲裁与诉讼',serviceid:24,order:141,type:1}</v>
      </c>
    </row>
    <row r="166" s="3" customFormat="1" customHeight="1" spans="1:9">
      <c r="A166" s="13" t="s">
        <v>577</v>
      </c>
      <c r="B166" s="16" t="s">
        <v>218</v>
      </c>
      <c r="C166" s="20"/>
      <c r="D166" s="16"/>
      <c r="E166" s="8">
        <f t="shared" si="8"/>
        <v>140</v>
      </c>
      <c r="F166" s="8" cm="1">
        <f t="array" ref="F166">IF(LEN(C166)&gt;0,F165,INDEX(附录D!G:G,MATCH(B166,附录D!B:B,0)))</f>
        <v>25</v>
      </c>
      <c r="I166" s="8" t="str">
        <f t="shared" si="9"/>
        <v/>
      </c>
    </row>
    <row r="167" s="6" customFormat="1" customHeight="1" spans="1:9">
      <c r="A167" s="18" t="s">
        <v>578</v>
      </c>
      <c r="B167" s="19" t="s">
        <v>579</v>
      </c>
      <c r="C167" s="17" t="s">
        <v>349</v>
      </c>
      <c r="D167" s="24"/>
      <c r="E167" s="8">
        <f t="shared" si="8"/>
        <v>141</v>
      </c>
      <c r="F167" s="8" cm="1">
        <f t="array" ref="F167">IF(LEN(C167)&gt;0,F166,INDEX(附录D!G:G,MATCH(B167,附录D!B:B,0)))</f>
        <v>25</v>
      </c>
      <c r="G167" s="8">
        <v>142</v>
      </c>
      <c r="H167" s="8">
        <v>0</v>
      </c>
      <c r="I167" s="8" t="str">
        <f t="shared" si="9"/>
        <v>141:{text:'分析、论证及评估影响投资估算的主要因素',serviceid:25,order:142,type:0}</v>
      </c>
    </row>
    <row r="168" s="6" customFormat="1" customHeight="1" spans="1:9">
      <c r="A168" s="18" t="s">
        <v>580</v>
      </c>
      <c r="B168" s="19" t="s">
        <v>581</v>
      </c>
      <c r="C168" s="17" t="s">
        <v>349</v>
      </c>
      <c r="D168" s="24"/>
      <c r="E168" s="8">
        <f t="shared" si="8"/>
        <v>142</v>
      </c>
      <c r="F168" s="8" cm="1">
        <f t="array" ref="F168">IF(LEN(C168)&gt;0,F167,INDEX(附录D!G:G,MATCH(B168,附录D!B:B,0)))</f>
        <v>25</v>
      </c>
      <c r="G168" s="8">
        <v>143</v>
      </c>
      <c r="H168" s="8">
        <v>0</v>
      </c>
      <c r="I168" s="8" t="str">
        <f t="shared" si="9"/>
        <v>142:{text:'根据分析论证结果，完成调整后投资估算文件及主要技术经济指标，与相关单位核对数据',serviceid:25,order:143,type:0}</v>
      </c>
    </row>
    <row r="169" s="6" customFormat="1" customHeight="1" spans="1:9">
      <c r="A169" s="18" t="s">
        <v>582</v>
      </c>
      <c r="B169" s="19" t="s">
        <v>583</v>
      </c>
      <c r="C169" s="17" t="s">
        <v>349</v>
      </c>
      <c r="D169" s="24"/>
      <c r="E169" s="8">
        <f t="shared" ref="E169:E189" si="10">IF(LEN(C169)&gt;0,E168+1,E168)</f>
        <v>143</v>
      </c>
      <c r="F169" s="8" cm="1">
        <f t="array" ref="F169">IF(LEN(C169)&gt;0,F168,INDEX(附录D!G:G,MATCH(B169,附录D!B:B,0)))</f>
        <v>25</v>
      </c>
      <c r="G169" s="8">
        <v>144</v>
      </c>
      <c r="H169" s="8">
        <v>0</v>
      </c>
      <c r="I169" s="8" t="str">
        <f t="shared" ref="I169:I189" si="11">IF(LEN(C169)&gt;0,E169&amp;":{text:'"&amp;B169&amp;"',serviceid:"&amp;F169&amp;",order:"&amp;G169&amp;",type:"&amp;H169&amp;"}","")</f>
        <v>143:{text:'完成调整后投资估算与原批复估算的对比及原因分析',serviceid:25,order:144,type:0}</v>
      </c>
    </row>
    <row r="170" s="6" customFormat="1" customHeight="1" spans="1:9">
      <c r="A170" s="18" t="s">
        <v>584</v>
      </c>
      <c r="B170" s="19" t="s">
        <v>585</v>
      </c>
      <c r="C170" s="17" t="s">
        <v>349</v>
      </c>
      <c r="D170" s="24"/>
      <c r="E170" s="8">
        <f t="shared" si="10"/>
        <v>144</v>
      </c>
      <c r="F170" s="8" cm="1">
        <f t="array" ref="F170">IF(LEN(C170)&gt;0,F169,INDEX(附录D!G:G,MATCH(B170,附录D!B:B,0)))</f>
        <v>25</v>
      </c>
      <c r="G170" s="8">
        <v>145</v>
      </c>
      <c r="H170" s="8">
        <v>0</v>
      </c>
      <c r="I170" s="8" t="str">
        <f t="shared" si="11"/>
        <v>144:{text:'出席与投资估算调整工作相关的会议',serviceid:25,order:145,type:0}</v>
      </c>
    </row>
    <row r="171" s="6" customFormat="1" customHeight="1" spans="1:9">
      <c r="A171" s="18" t="s">
        <v>586</v>
      </c>
      <c r="B171" s="19" t="s">
        <v>587</v>
      </c>
      <c r="C171" s="17" t="s">
        <v>357</v>
      </c>
      <c r="D171" s="24"/>
      <c r="E171" s="8">
        <f t="shared" si="10"/>
        <v>145</v>
      </c>
      <c r="F171" s="8" cm="1">
        <f t="array" ref="F171">IF(LEN(C171)&gt;0,F170,INDEX(附录D!G:G,MATCH(B171,附录D!B:B,0)))</f>
        <v>25</v>
      </c>
      <c r="G171" s="8">
        <v>146</v>
      </c>
      <c r="H171" s="6">
        <v>1</v>
      </c>
      <c r="I171" s="8" t="str">
        <f t="shared" si="11"/>
        <v>145:{text:'协助调规报告编制单位完成报告的造价专业部分的内容',serviceid:25,order:146,type:1}</v>
      </c>
    </row>
    <row r="172" s="3" customFormat="1" customHeight="1" spans="1:9">
      <c r="A172" s="13" t="s">
        <v>588</v>
      </c>
      <c r="B172" s="16" t="s">
        <v>220</v>
      </c>
      <c r="C172" s="20"/>
      <c r="D172" s="16"/>
      <c r="E172" s="8">
        <f t="shared" si="10"/>
        <v>145</v>
      </c>
      <c r="F172" s="8" cm="1">
        <f t="array" ref="F172">IF(LEN(C172)&gt;0,F171,INDEX(附录D!G:G,MATCH(B172,附录D!B:B,0)))</f>
        <v>26</v>
      </c>
      <c r="I172" s="8" t="str">
        <f t="shared" si="11"/>
        <v/>
      </c>
    </row>
    <row r="173" s="6" customFormat="1" customHeight="1" spans="1:9">
      <c r="A173" s="18" t="s">
        <v>589</v>
      </c>
      <c r="B173" s="19" t="s">
        <v>590</v>
      </c>
      <c r="C173" s="17" t="s">
        <v>349</v>
      </c>
      <c r="D173" s="24"/>
      <c r="E173" s="8">
        <f t="shared" si="10"/>
        <v>146</v>
      </c>
      <c r="F173" s="8" cm="1">
        <f t="array" ref="F173">IF(LEN(C173)&gt;0,F172,INDEX(附录D!G:G,MATCH(B173,附录D!B:B,0)))</f>
        <v>26</v>
      </c>
      <c r="G173" s="8">
        <v>147</v>
      </c>
      <c r="H173" s="8">
        <v>0</v>
      </c>
      <c r="I173" s="8" t="str">
        <f t="shared" si="11"/>
        <v>146:{text:'分析、论证及评估影响设计概算的主要因素',serviceid:26,order:147,type:0}</v>
      </c>
    </row>
    <row r="174" s="6" customFormat="1" customHeight="1" spans="1:9">
      <c r="A174" s="18" t="s">
        <v>591</v>
      </c>
      <c r="B174" s="19" t="s">
        <v>592</v>
      </c>
      <c r="C174" s="17" t="s">
        <v>349</v>
      </c>
      <c r="D174" s="24"/>
      <c r="E174" s="8">
        <f t="shared" si="10"/>
        <v>147</v>
      </c>
      <c r="F174" s="8" cm="1">
        <f t="array" ref="F174">IF(LEN(C174)&gt;0,F173,INDEX(附录D!G:G,MATCH(B174,附录D!B:B,0)))</f>
        <v>26</v>
      </c>
      <c r="G174" s="8">
        <v>148</v>
      </c>
      <c r="H174" s="8">
        <v>0</v>
      </c>
      <c r="I174" s="8" t="str">
        <f t="shared" si="11"/>
        <v>147:{text:'根据分析论证结果，编制调整后设计概算文件及主要技术经济指标，与相关单位核对数据',serviceid:26,order:148,type:0}</v>
      </c>
    </row>
    <row r="175" s="6" customFormat="1" customHeight="1" spans="1:9">
      <c r="A175" s="18" t="s">
        <v>593</v>
      </c>
      <c r="B175" s="19" t="s">
        <v>594</v>
      </c>
      <c r="C175" s="17" t="s">
        <v>349</v>
      </c>
      <c r="D175" s="24"/>
      <c r="E175" s="8">
        <f t="shared" si="10"/>
        <v>148</v>
      </c>
      <c r="F175" s="8" cm="1">
        <f t="array" ref="F175">IF(LEN(C175)&gt;0,F174,INDEX(附录D!G:G,MATCH(B175,附录D!B:B,0)))</f>
        <v>26</v>
      </c>
      <c r="G175" s="8">
        <v>149</v>
      </c>
      <c r="H175" s="8">
        <v>0</v>
      </c>
      <c r="I175" s="8" t="str">
        <f t="shared" si="11"/>
        <v>148:{text:'完成调整后概算与原批复概算的对比及原因分析，完成调整概算报告',serviceid:26,order:149,type:0}</v>
      </c>
    </row>
    <row r="176" s="6" customFormat="1" customHeight="1" spans="1:9">
      <c r="A176" s="18" t="s">
        <v>595</v>
      </c>
      <c r="B176" s="19" t="s">
        <v>596</v>
      </c>
      <c r="C176" s="17" t="s">
        <v>349</v>
      </c>
      <c r="D176" s="24"/>
      <c r="E176" s="8">
        <f t="shared" si="10"/>
        <v>149</v>
      </c>
      <c r="F176" s="8" cm="1">
        <f t="array" ref="F176">IF(LEN(C176)&gt;0,F175,INDEX(附录D!G:G,MATCH(B176,附录D!B:B,0)))</f>
        <v>26</v>
      </c>
      <c r="G176" s="8">
        <v>150</v>
      </c>
      <c r="H176" s="8">
        <v>0</v>
      </c>
      <c r="I176" s="8" t="str">
        <f t="shared" si="11"/>
        <v>149:{text:'出席与概算调整工作相关的会议',serviceid:26,order:150,type:0}</v>
      </c>
    </row>
    <row r="177" s="6" customFormat="1" customHeight="1" spans="1:9">
      <c r="A177" s="18" t="s">
        <v>597</v>
      </c>
      <c r="B177" s="19" t="s">
        <v>598</v>
      </c>
      <c r="C177" s="17" t="s">
        <v>357</v>
      </c>
      <c r="D177" s="24"/>
      <c r="E177" s="8">
        <f t="shared" si="10"/>
        <v>150</v>
      </c>
      <c r="F177" s="8" cm="1">
        <f t="array" ref="F177">IF(LEN(C177)&gt;0,F176,INDEX(附录D!G:G,MATCH(B177,附录D!B:B,0)))</f>
        <v>26</v>
      </c>
      <c r="G177" s="8">
        <v>151</v>
      </c>
      <c r="H177" s="6">
        <v>1</v>
      </c>
      <c r="I177" s="8" t="str">
        <f t="shared" si="11"/>
        <v>150:{text:'协助委托人开展项目预估决算费用的测算、估算工作',serviceid:26,order:151,type:1}</v>
      </c>
    </row>
    <row r="178" s="3" customFormat="1" customHeight="1" spans="1:9">
      <c r="A178" s="13" t="s">
        <v>599</v>
      </c>
      <c r="B178" s="16" t="s">
        <v>223</v>
      </c>
      <c r="C178" s="16"/>
      <c r="E178" s="8">
        <f t="shared" si="10"/>
        <v>150</v>
      </c>
      <c r="F178" s="8" cm="1">
        <f t="array" ref="F178">IF(LEN(C178)&gt;0,F177,INDEX(附录D!G:G,MATCH(B178,附录D!B:B,0)))</f>
        <v>27</v>
      </c>
      <c r="I178" s="8" t="str">
        <f t="shared" si="11"/>
        <v/>
      </c>
    </row>
    <row r="179" s="6" customFormat="1" customHeight="1" spans="1:9">
      <c r="A179" s="18" t="s">
        <v>600</v>
      </c>
      <c r="B179" s="19" t="s">
        <v>601</v>
      </c>
      <c r="C179" s="17" t="s">
        <v>349</v>
      </c>
      <c r="D179" s="24"/>
      <c r="E179" s="8">
        <f t="shared" si="10"/>
        <v>151</v>
      </c>
      <c r="F179" s="8" cm="1">
        <f t="array" ref="F179">IF(LEN(C179)&gt;0,F178,INDEX(附录D!G:G,MATCH(B179,附录D!B:B,0)))</f>
        <v>27</v>
      </c>
      <c r="G179" s="8">
        <v>152</v>
      </c>
      <c r="H179" s="8">
        <v>0</v>
      </c>
      <c r="I179" s="8" t="str">
        <f t="shared" si="11"/>
        <v>151:{text:'检查相关单位对工程造价管理法律法规、规章制度以及工程造价依据的执行情况',serviceid:27,order:152,type:0}</v>
      </c>
    </row>
    <row r="180" s="6" customFormat="1" customHeight="1" spans="1:9">
      <c r="A180" s="18" t="s">
        <v>602</v>
      </c>
      <c r="B180" s="19" t="s">
        <v>603</v>
      </c>
      <c r="C180" s="17" t="s">
        <v>349</v>
      </c>
      <c r="D180" s="24"/>
      <c r="E180" s="8">
        <f t="shared" si="10"/>
        <v>152</v>
      </c>
      <c r="F180" s="8" cm="1">
        <f t="array" ref="F180">IF(LEN(C180)&gt;0,F179,INDEX(附录D!G:G,MATCH(B180,附录D!B:B,0)))</f>
        <v>27</v>
      </c>
      <c r="G180" s="8">
        <v>153</v>
      </c>
      <c r="H180" s="8">
        <v>0</v>
      </c>
      <c r="I180" s="8" t="str">
        <f t="shared" si="11"/>
        <v>152:{text:'检查各阶段造价文件编制、审查（批）或备案以及对批复意见的落实情况',serviceid:27,order:153,type:0}</v>
      </c>
    </row>
    <row r="181" s="6" customFormat="1" customHeight="1" spans="1:9">
      <c r="A181" s="18" t="s">
        <v>604</v>
      </c>
      <c r="B181" s="19" t="s">
        <v>605</v>
      </c>
      <c r="C181" s="17" t="s">
        <v>349</v>
      </c>
      <c r="D181" s="24"/>
      <c r="E181" s="8">
        <f t="shared" si="10"/>
        <v>153</v>
      </c>
      <c r="F181" s="8" cm="1">
        <f t="array" ref="F181">IF(LEN(C181)&gt;0,F180,INDEX(附录D!G:G,MATCH(B181,附录D!B:B,0)))</f>
        <v>27</v>
      </c>
      <c r="G181" s="8">
        <v>154</v>
      </c>
      <c r="H181" s="8">
        <v>0</v>
      </c>
      <c r="I181" s="8" t="str">
        <f t="shared" si="11"/>
        <v>153:{text:'检查造价管理台账和计量支付制度的建立与执行、造价全过程管理与控制情况',serviceid:27,order:154,type:0}</v>
      </c>
    </row>
    <row r="182" s="6" customFormat="1" customHeight="1" spans="1:9">
      <c r="A182" s="18" t="s">
        <v>606</v>
      </c>
      <c r="B182" s="19" t="s">
        <v>607</v>
      </c>
      <c r="C182" s="17" t="s">
        <v>349</v>
      </c>
      <c r="D182" s="24"/>
      <c r="E182" s="8">
        <f t="shared" si="10"/>
        <v>154</v>
      </c>
      <c r="F182" s="8" cm="1">
        <f t="array" ref="F182">IF(LEN(C182)&gt;0,F181,INDEX(附录D!G:G,MATCH(B182,附录D!B:B,0)))</f>
        <v>27</v>
      </c>
      <c r="G182" s="8">
        <v>155</v>
      </c>
      <c r="H182" s="8">
        <v>0</v>
      </c>
      <c r="I182" s="8" t="str">
        <f t="shared" si="11"/>
        <v>154:{text:'检查工程变更管理情况',serviceid:27,order:155,type:0}</v>
      </c>
    </row>
    <row r="183" s="6" customFormat="1" customHeight="1" spans="1:9">
      <c r="A183" s="18" t="s">
        <v>608</v>
      </c>
      <c r="B183" s="19" t="s">
        <v>609</v>
      </c>
      <c r="C183" s="17" t="s">
        <v>349</v>
      </c>
      <c r="D183" s="24"/>
      <c r="E183" s="8">
        <f t="shared" si="10"/>
        <v>155</v>
      </c>
      <c r="F183" s="8" cm="1">
        <f t="array" ref="F183">IF(LEN(C183)&gt;0,F182,INDEX(附录D!G:G,MATCH(B183,附录D!B:B,0)))</f>
        <v>27</v>
      </c>
      <c r="G183" s="8">
        <v>156</v>
      </c>
      <c r="H183" s="8">
        <v>0</v>
      </c>
      <c r="I183" s="8" t="str">
        <f t="shared" si="11"/>
        <v>155:{text:'检查项目造价信息的收集、分析及报送情况',serviceid:27,order:156,type:0}</v>
      </c>
    </row>
    <row r="184" s="6" customFormat="1" customHeight="1" spans="1:9">
      <c r="A184" s="18" t="s">
        <v>610</v>
      </c>
      <c r="B184" s="19" t="s">
        <v>611</v>
      </c>
      <c r="C184" s="17" t="s">
        <v>349</v>
      </c>
      <c r="D184" s="24"/>
      <c r="E184" s="8">
        <f t="shared" si="10"/>
        <v>156</v>
      </c>
      <c r="F184" s="8" cm="1">
        <f t="array" ref="F184">IF(LEN(C184)&gt;0,F183,INDEX(附录D!G:G,MATCH(B184,附录D!B:B,0)))</f>
        <v>27</v>
      </c>
      <c r="G184" s="8">
        <v>157</v>
      </c>
      <c r="H184" s="8">
        <v>0</v>
      </c>
      <c r="I184" s="8" t="str">
        <f t="shared" si="11"/>
        <v>156:{text:'检查项目从业单位的造价人员执业情况',serviceid:27,order:157,type:0}</v>
      </c>
    </row>
    <row r="185" s="6" customFormat="1" customHeight="1" spans="1:9">
      <c r="A185" s="18" t="s">
        <v>612</v>
      </c>
      <c r="B185" s="19" t="s">
        <v>613</v>
      </c>
      <c r="C185" s="17" t="s">
        <v>349</v>
      </c>
      <c r="D185" s="24"/>
      <c r="E185" s="8">
        <f t="shared" si="10"/>
        <v>157</v>
      </c>
      <c r="F185" s="8" cm="1">
        <f t="array" ref="F185">IF(LEN(C185)&gt;0,F184,INDEX(附录D!G:G,MATCH(B185,附录D!B:B,0)))</f>
        <v>27</v>
      </c>
      <c r="G185" s="8">
        <v>158</v>
      </c>
      <c r="H185" s="8">
        <v>0</v>
      </c>
      <c r="I185" s="8" t="str">
        <f t="shared" si="11"/>
        <v>157:{text:'协助委托人进行现场核查、资料抽检和台账复核工作',serviceid:27,order:158,type:0}</v>
      </c>
    </row>
    <row r="186" s="8" customFormat="1" customHeight="1" spans="1:9">
      <c r="A186" s="21" t="s">
        <v>614</v>
      </c>
      <c r="B186" s="22" t="s">
        <v>615</v>
      </c>
      <c r="C186" s="23" t="s">
        <v>349</v>
      </c>
      <c r="D186" s="31"/>
      <c r="E186" s="8">
        <f t="shared" si="10"/>
        <v>158</v>
      </c>
      <c r="F186" s="8" cm="1">
        <f t="array" ref="F186">IF(LEN(C186)&gt;0,F185,INDEX(附录D!G:G,MATCH(B186,附录D!B:B,0)))</f>
        <v>27</v>
      </c>
      <c r="G186" s="8">
        <v>159</v>
      </c>
      <c r="H186" s="8">
        <v>0</v>
      </c>
      <c r="I186" s="8" t="str">
        <f t="shared" si="11"/>
        <v>158:{text:'协助委托人整理检查结果和起草检查报告等工作',serviceid:27,order:159,type:0}</v>
      </c>
    </row>
    <row r="187" s="3" customFormat="1" customHeight="1" spans="1:9">
      <c r="A187" s="13" t="s">
        <v>616</v>
      </c>
      <c r="B187" s="16" t="s">
        <v>617</v>
      </c>
      <c r="C187" s="20"/>
      <c r="D187" s="16"/>
      <c r="E187" s="8">
        <f t="shared" si="10"/>
        <v>158</v>
      </c>
      <c r="F187" s="8"/>
      <c r="I187" s="8" t="str">
        <f t="shared" si="11"/>
        <v/>
      </c>
    </row>
    <row r="188" s="6" customFormat="1" ht="40" customHeight="1" spans="1:9">
      <c r="A188" s="18" t="s">
        <v>618</v>
      </c>
      <c r="B188" s="19" t="s">
        <v>619</v>
      </c>
      <c r="C188" s="17" t="s">
        <v>620</v>
      </c>
      <c r="D188" s="24"/>
      <c r="E188" s="8">
        <f t="shared" si="10"/>
        <v>159</v>
      </c>
      <c r="F188" s="6">
        <v>-1</v>
      </c>
      <c r="G188" s="8">
        <v>160</v>
      </c>
      <c r="H188" s="6">
        <v>4</v>
      </c>
      <c r="I188" s="8" t="str">
        <f t="shared" si="11"/>
        <v>159:{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160,type:4}</v>
      </c>
    </row>
    <row r="189" s="6" customFormat="1" ht="30" customHeight="1" spans="1:9">
      <c r="A189" s="18" t="s">
        <v>621</v>
      </c>
      <c r="B189" s="19" t="s">
        <v>622</v>
      </c>
      <c r="C189" s="17" t="s">
        <v>620</v>
      </c>
      <c r="D189" s="24"/>
      <c r="E189" s="8">
        <f t="shared" si="10"/>
        <v>160</v>
      </c>
      <c r="F189" s="6">
        <v>-1</v>
      </c>
      <c r="G189" s="8">
        <v>161</v>
      </c>
      <c r="H189" s="6">
        <v>4</v>
      </c>
      <c r="I189" s="8" t="str">
        <f t="shared" si="11"/>
        <v>160:{text:'作为造价咨询服务总体协调单位，负责总体协调其他咨询人或专家团队的工作，确保各方在项目服务中的沟通顺畅，监控造价咨询服务的进展情况，确保各咨询人按时完成工作',serviceid:-1,order:161,type:4}</v>
      </c>
    </row>
    <row r="190" s="3" customFormat="1" customHeight="1" spans="1:9">
      <c r="A190" s="13" t="s">
        <v>623</v>
      </c>
      <c r="B190" s="16" t="s">
        <v>347</v>
      </c>
      <c r="C190" s="17"/>
      <c r="D190" s="16"/>
    </row>
    <row r="191" s="4" customFormat="1" ht="30" customHeight="1" spans="1:9">
      <c r="A191" s="18" t="s">
        <v>624</v>
      </c>
      <c r="B191" s="19" t="s">
        <v>625</v>
      </c>
      <c r="C191" s="17" t="s">
        <v>349</v>
      </c>
      <c r="D191" s="19" t="s">
        <v>626</v>
      </c>
    </row>
    <row r="192" s="4" customFormat="1" customHeight="1" spans="1:9">
      <c r="A192" s="18" t="s">
        <v>627</v>
      </c>
      <c r="B192" s="19" t="s">
        <v>628</v>
      </c>
      <c r="C192" s="17" t="s">
        <v>349</v>
      </c>
      <c r="D192" s="19" t="s">
        <v>626</v>
      </c>
    </row>
    <row r="193" customHeight="1" spans="9:9">
      <c r="I193" s="6" t="str">
        <f>"{"&amp;_xlfn.TEXTJOIN(",",TRUE,I7:I192)&amp;",}"</f>
        <v>{0:{text:'完成投资估算文件及主要技术经济指标，完成与相关单位核对投资估算',serviceid:6,order:1,type:0},1:{text:'根据项目建议书或可行性研究报告的变化，动态调整投资估算和技术经济指标，并对比各环节投资估算变化，完成项目建议书阶段到可行性研究阶段的量、价对比及原因分析',serviceid:6,order:2,type:0},2:{text:'参加项目建议书或可行性研究的技术论证会议、评审会议和与确定投资估算相关的会议',serviceid:6,order:3,type:0},3:{text:'对比类似项目的技术经济指标，分析技术经济指标差异原因，提供造价差异分析报告',serviceid:6,order:4,type:1},4:{text:'根据造价差异分析结果，提出调整工程方案的咨询意见供委托人或关联单位决策',serviceid:6,order:5,type:1},5:{text:'依据投资估算和项目建设计划，编制项目资金计划，供委托人决策',serviceid:6,order:6,type:1},6:{text:'完成设计概算文件及主要技术经济指标，完成与相关单位核对设计概算',serviceid:7,order:7,type:0},7:{text:'依据各版初步设计动态调整设计概算及经济指标，并对比各版设计概算结果，完成可行性研究阶段到初步设计阶段的造价对比，提供造价差异分析报告',serviceid:7,order:8,type:0},8:{text:'参加初步设计的技术论证会议、评审会议和与设计概算相关的会议',serviceid:7,order:9,type:0},9:{text:'对比类似项目的技术经济指标，分析技术经济指标差异原因，提供造价差异分析报告',serviceid:7,order:10,type:1},10:{text:'根据造价差异分析结果，提出调整工程设计方案的咨询意见供委托人或关联单位决策',serviceid:7,order:11,type:1},11:{text:'依据设计概算和项目建设计划，编制或调整项目资金计划，供委托人决策',serviceid:7,order:12,type:1},12:{text:'完成施工图预算文件及主要技术经济指标，完成与相关单位核对施工图预算',serviceid:8,order:13,type:0},13:{text:'依据各版施工图动态调整施工图预算，并对比各版施工图预算结果，完成施工图预算与设计概算的造价对比（如有必要应完成与投资估算的造价对比），提供造价差异分析报告',serviceid:8,order:14,type:0},14:{text:'参加施工图设计的技术论证会议、评审会议和与施工图预算相关的会议',serviceid:8,order:15,type:0},15:{text:'对比类似项目的技术经济指标，分析技术经济指标差异原因，提供造价差异分析报告',serviceid:8,order:16,type:1},16:{text:'根据造价差异分析结果，提出调整工程设计方案的咨询意见供委托人或关联单位决策',serviceid:8,order:17,type:1},17:{text:'依据施工图预算和项目建设计划，编制或调整项目资金计划，供委托人决策',serviceid:8,order:18,type:1},18:{text:'分析专项设计方案的经济合理性，提出咨询意见供委托人决策',serviceid:8,order:19,type:1},19:{text:'分析施工组织设计和交通组织方案的经济合理性，提出咨询意见供委托人决策',serviceid:8,order:20,type:1},20:{text:'完成招标工程量清单及工程量清单预算，与相关单位核对工程量清单及工程量清单预算，并完成修改与调整',serviceid:9,order:21,type:0},21:{text:'对比工程量清单预算和施工图预算，提供造价差异分析报告',serviceid:9,order:22,type:0},22:{text:'审核计量与支付条款，对招标文件和合同文件涉及合同价款、工程变更费用咨询、结算费用等与造价相关条款提供咨询意见',serviceid:9,order:23,type:0},23:{text:'协助招标人完成招标答疑涉及的造价问题的解答与回复',serviceid:9,order:24,type:0},24:{text:'参加招投标阶段与造价确定相关的会议',serviceid:9,order:25,type:0},25:{text:'对比中标价与工程量清单预算，并分析差异原因，协助招标人完成不平衡报价调整',serviceid:9,order:26,type:1},26:{text:'参与合同谈判，协助招标人合同谈判过程中相关造价分析',serviceid:9,order:27,type:1},27:{text:'清理施工承包合同费用、征地拆迁费用、各项价差、其他类费用及费用依据、计算资料等',serviceid:10,order:28,type:0},28:{text:'清理征地拆迁费用，包括清理建设项目的用地、青苗补偿、房屋拆迁等费用，清理管线迁改、改路、改河、改沟以及构筑物迁改等费用，土地复垦费用及征拆各项规费的清理等',serviceid:10,order:29,type:0},29:{text:'清理材料价差，包括调整甲供材料设备价差、政策性文件规定的其他材料价差等',serviceid:10,order:30,type:0},30:{text:'清理政策性调整费用',serviceid:10,order:31,type:0},31:{text:'清理基本预备费和招标降造费，包括分析降造费的使用情况',serviceid:10,order:32,type:0},32:{text:'对未进行初步验收的剩余工程及投资情况进行清理',serviceid:10,order:33,type:0},33:{text:'梳理和清理批复的概算费用，分析费用变化的原因',serviceid:10,order:34,type:0},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35:{text:'招标图纸与实际施工图纸进行验核，核实工程数量，针对分析概算费用变化的原因',serviceid:10,order:36,type:1},36:{text:'参加与清理概算相关的会议，协助委托人完成清理概算文件预评审工作',serviceid:10,order:37,type:0},37:{text:'完成工程变更费用的测算，或提出性价比更优的替代方案、材料等意见',serviceid:11,order:38,type:0},38:{text:'完成新增预算单价或合同单价的计算与核定',serviceid:11,order:39,type:0},39:{text:'按施工图预算或合同清单方式完成工程变更费用的计算',serviceid:11,order:40,type:0},40:{text:'完成过程结算，包括建立过程结算多维度清单体系，如：项目清单、工程量清单、分项清单；划分过程结算清单单元；依据经确认的实际完工工程量完成计价计费，完成过程结算文件',serviceid:11,order:41,type:0},41:{text:'完成价格波动费用的计算或审核',serviceid:11,order:42,type:0},42:{text:'完成索赔与补偿费用的计算或审核',serviceid:11,order:43,type:0},43:{text:'完成结算文件及统计技术经济指标，与相关单位核对合同（工程）结算',serviceid:11,order:44,type:0},44:{text:'完成合同、变更和结算三环节费用的对比，分析合同费用各环节变化原因，提供对比报表和分析报告',serviceid:11,order:45,type:0},45:{text:'参加与过程结算、工程变更费用确定和合同（工程）结算相关的会议',serviceid:11,order:46,type:0},46:{text:'现场勘查与测量实际完工工程量',serviceid:11,order:47,type:1},47:{text:'复核竣工图纸数量与结算数量的差异，提交数量差异报告',serviceid:11,order:48,type:1},48:{text:'协助委托人对项目工程变更费用审批情况进行清理，编制交工验收造价文件',serviceid:11,order:49,type:1},49:{text:'协助委托人处理工期索赔、造价费用等费用的争议与纠纷、仲裁与诉讼',serviceid:11,order:50,type:1},50:{text:'完成工程变更费用的测算，或提出性价比更优的替代方案、材料等意见',serviceid:12,order:51,type:0},51:{text:'完成新增预算单价或合同单价的计算与核定',serviceid:12,order:52,type:0},52:{text:'按施工图预算或合同清单方式完成工程变更费用的计算',serviceid:12,order:53,type:0},53:{text:'完成过程结算，包括建立过程结算多维度清单体系，如：项目清单、工程量清单、分项清单；划分过程结算清单单元；依据经确认的实际完工工程量完成计价计费，完成过程结算文件',serviceid:12,order:54,type:0},54:{text:'完成价格波动费用的计算或审核',serviceid:12,order:55,type:0},55:{text:'完成索赔与补偿费用的计算或审核',serviceid:12,order:56,type:0},56:{text:'完成结算文件及统计技术经济指标，与相关单位核对合同（工程）结算',serviceid:12,order:57,type:0},57:{text:'完成合同、变更和结算三环节费用的对比，分析合同费用各环节变化原因，提供对比报表和分析报告',serviceid:12,order:58,type:0},58:{text:'参加与过程结算、工程变更费用确定和合同（工程）结算相关的会议',serviceid:12,order:59,type:0},59:{text:'现场勘查与测量实际完工工程量',serviceid:12,order:60,type:1},60:{text:'复核竣工图纸数量与结算数量的差异，提交数量差异报告',serviceid:12,order:61,type:1},61:{text:'协助委托人对项目工程变更费用审批情况进行清理，编制交工验收造价文件',serviceid:12,order:62,type:1},62:{text:'协助委托人处理工期索赔、造价费用等费用的争议与纠纷、仲裁与诉讼',serviceid:12,order:63,type:1},63:{text:'编制项目竣工决算文件',serviceid:13,order:64,type:0},64:{text:'编制竣工决算备案送审文件',serviceid:13,order:65,type:0},65:{text:'参与竣工决算相关的会议',serviceid:13,order:66,type:0},66:{text:'根据审计意见和决算备案意见调整竣工决算文件',serviceid:13,order:67,type:0},67:{text:'协助委托人编制建设项目造价执行情况报告',serviceid:13,order:68,type:1},68:{text:'对比类似项目的技术经济指标，分析技术经济指标差异原因，提供造价差异分析报告',serviceid:13,order:69,type:1},69:{text:'根据造价差异分析结果，提出调整工程方案的咨询意见供委托人或关联单位决策',serviceid:13,order:70,type:1},70:{text:'协助委托人指导参建单位完成与决算相关辅助文件的编制',serviceid:13,order:71,type:1},71:{text:'协助委托人开展项目造价管理及投资效益后评估',serviceid:13,order:72,type:1},72:{text:'定期向委托人介绍并解读国家及地方最新发布的关于造价管理有关的法律法规、政策文件和技术标准等信息，针对风险控制方面，提供专业的造价管理建议及实施对策',serviceid:15,order:73,type:2},73:{text:'为委托人在日常建设、运营及经营管理中遇到的造价编制与审核问题，提供专业咨询建议',serviceid:15,order:74,type:2},74:{text:'对委托人起草的工程勘察设计、工程监理、施工、物资采购和技术服务等方面的合同与协议文本，从造价控制与投资风险角度提供审阅与修改建议',serviceid:15,order:75,type:2},75:{text:'审查各类合同履行情况时，对识别出的潜在漏洞或风险，提出相应的修改建议或补救措施',serviceid:15,order:76,type:2},76:{text:'对委托人提供的造价管理相关的制度，进行审阅与修改，或提供专业咨询建议',serviceid:15,order:77,type:2},77:{text:'针对具体建设工程项目的重大投资决策，出具独立的造价专业意见；或根据委托人的要求， 对造价争议事项提供专业依据并出具顾问报告',serviceid:15,order:78,type:3},78:{text:'为委托人起草与工程建设相关的合同、协议等文书，包括且不限于工程勘察设计、监理、施 工、采购及技术服务等领域',serviceid:15,order:79,type:3},79:{text:'独立对各类合同的履行情况进行审查，识别潜在漏洞或风险，并提出系统性的修改建议或补 救方案',serviceid:15,order:80,type:3},80:{text:'为委托人制订或修订与造价管理相关的制度',serviceid:15,order:81,type:3},81:{text:'受托处理涉及委托人的造价纠纷、仲裁及诉讼案件，提供专业意见与支持，并出具咨询顾问 报告',serviceid:15,order:82,type:3},82:{text:'组织并完成调研工作，包括制定调研计划、实施调研和撰写调研报告',serviceid:16,order:83,type:0},83:{text:'完成各阶段文件的起草、修订、调整与校对工作；整理并分析各阶段的 反馈意见、完成反馈意见的采纳情况，编制必要的采纳情况报告或说明；完成工作报告',serviceid:16,order:84,type:0},84:{text:'完成评审汇报材料，编写报告；整理并汇总评审意见、复核评审意见，完成评审 意见的采纳及反馈工作',serviceid:16,order:85,type:0},85:{text:'负责评审会议的全过程组织工作， 包括准备会议材料、发出通知、组织召开并主持评审会。',serviceid:16,order:86,type:1},86:{text:'组织并完成调研工作，包括制定调研计划、实施调研和撰写调研报告',serviceid:17,order:87,type:0},87:{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88,type:0},88:{text:'确定测试与验证项目，完成测试与验证工作，完成测试与验证报告',serviceid:17,order:89,type:0},89:{text:'完成评审与验收所需汇报材料，编写报告；整理并汇总评审意见、复核评审意见，完成评审意见的采纳及反馈工作',serviceid:17,order:90,type:0},90:{text:'编写培训与宣贯相关的材料，组织研究成果的宣贯与推广工作',serviceid:17,order:91,type:1},91:{text:'负责评审与验收会议的全过程组织工作，包括准备会议材料、发出通知、 组织召开并主持评审与验收会议',serviceid:17,order:92,type:1},92:{text:'组织并完成调研工作，包括制定调研计划、实施调研和撰写调研报告',serviceid:18,order:93,type:0},93:{text:'制定工作计划并完成编制大纲，编制大纲包括工作大纲和编写大纲',serviceid:18,order:94,type:0},94:{text:'完成数据采集与测定工作，编制相应的数据采集与测定报告',serviceid:18,order:95,type:0},95:{text:'完成数据整理与分析工作，编制相应的数据分析报告，整理支撑性资料',serviceid:18,order:96,type:0},96:{text:'完成定额文本的起草、修改及调整工作；完成各阶段研究报告的起草、修订、 调整与校对工作，编制必要的采纳情况报告或说明；编制工作报告或报批报告',serviceid:18,order:97,type:0},97:{text:'确定测试与验证项目，完成测试与验证工作，完成测试与验证报告',serviceid:18,order:98,type:0},98:{text:'完成评审与验收所需汇报材料，编写报告；整理并汇总评审意见、复核评 审意见，完成评审意见的采纳及反馈工作',serviceid:18,order:99,type:0},99:{text:'编写培训与宣贯相关的材料，组织定额成果的培训与宣贯工作',serviceid:18,order:100,type:1},100:{text:'负责评审与验收会议的全过程组织工作，包括准备会议材料、发出通知、 组织召开并主持评审与验收会议',serviceid:18,order:101,type:1},101:{text:'开展各类造价信息的搜集、筛选与整理工作',serviceid:19,order:102,type:0},102:{text:'对整理后的信息与数据进行对比与分析',serviceid:19,order:103,type:0},103:{text:'依据分析结果，对特定价格或费用进行评估与论证，编制咨询报告',serviceid:19,order:104,type:0},104:{text:'预测未来特定时期的价格或费用，编制预测报告',serviceid:19,order:105,type:1},105:{text:'研究价格或费用的长期变动规律，编制趋势分析报告',serviceid:19,order:106,type:1},106:{text:'根据委托人的目标，确定鉴定工作范围',serviceid:20,order:107,type:0},107:{text:'收集与复核鉴定资料',serviceid:20,order:108,type:0},108:{text:'组织或参与必要的现场勘查工作',serviceid:20,order:109,type:0},109:{text:'工程量的计算与工程费用的计价或估价',serviceid:20,order:110,type:0},110:{text:'对争议焦点进行鉴定，提出解决争议的意见',serviceid:20,order:111,type:0},111:{text:'回复各方当事人的质证意见',serviceid:20,order:112,type:0},112:{text:'编制并出具造价鉴定报告',serviceid:20,order:113,type:0},113:{text:'组织或参与现场数据复测或特殊鉴定',serviceid:20,order:114,type:1},114:{text:'与当事人相关方进行必要的造价数据核对',serviceid:20,order:115,type:1},115:{text:'出庭就鉴定报告及相关专业问题接受质证',serviceid:20,order:116,type:1},116:{text:'编制影响工程成本的资源要素清单',serviceid:21,order:117,type:0},117:{text:'调查人工、材料、设备和施工机械的市场供应情况，主要是价格情况',serviceid:21,order:118,type:0},118:{text:'测算、分析、计算工程成本费用，结合其他相关因素，编制并出具工程成本测算报告',serviceid:21,order:119,type:0},119:{text:'参加与工程成本测算相关的会议',serviceid:21,order:120,type:0},120:{text:'审核及分析资源配置、施工措施、施工管理方案的经济合理性',serviceid:21,order:121,type:1},121:{text:'对比工程成本与投资估算、设计概算、施工图预算、工程量清单预算、合同价，并分析费用差异，提交分析报告',serviceid:21,order:122,type:1},122:{text:'编制影响工程成本的资源要素清单或成本组成科目',serviceid:22,order:123,type:0},123:{text:'收集人工、材料、设备、施工机械、措施、税费等实际发生的费用',serviceid:22,order:124,type:0},124:{text:'统计与汇总、拆解与合并、对比与分析工程成本各项费用，编制并出具工程成本核算报告',serviceid:22,order:125,type:0},125:{text:'参加与工程成本核算相关的会议',serviceid:22,order:126,type:0},126:{text:'分析实际工程成本与测算工程成本差异的合理性，提交分析报告',serviceid:22,order:127,type:1},127:{text:'归纳与总结实际工程成本与测算工程成本的差异原因，提出改进建议',serviceid:22,order:128,type:1},128:{text:'依据本项目在招标阶段确认的设计图纸工程量，结合工程量清单计量支付规则，对设计工程量进行复核，包括构件工程量、明细表工程量和汇总表工程量，同时与相关方核对工程量',serviceid:23,order:129,type:0},129:{text:'依据核对后确认的设计图纸数量，细化与合并招标工程量清单或合同工程量清单，建立各维度清单间的数据链接，与相关单位完成核对与确认',serviceid:23,order:130,type:0},130:{text:'依据确定的招标工程量清单或合同工程量清单，拆解与合并相应的清单费用，与相关单位完成核对与确认',serviceid:23,order:131,type:1},131:{text:'现场勘查与测量现场实施工程量',serviceid:23,order:132,type:1},132:{text:'完成设计图纸所载数量与复核后的数量进行对比与分析，提供对比分析报告',serviceid:23,order:133,type:1},133:{text:'参加计算工程量相关的会议',serviceid:23,order:134,type:0},134:{text:'协助委托人处理涉及工程数量的争议、纠纷、仲裁或诉讼事务',serviceid:23,order:135,type:1},135:{text:'完成工程变更费用的测算',serviceid:24,order:136,type:0},136:{text:'完成新增预算单价或合同单价的计算与核定',serviceid:24,order:137,type:0},137:{text:'按施工图预算或合同清单方式完成工程变更费用的计算',serviceid:24,order:138,type:0},138:{text:'完成价格波动引起的价差费用的计算',serviceid:24,order:139,type:1},139:{text:'完成索赔与补偿费用的计算，如加速施工费用、暂停施工补偿等',serviceid:24,order:140,type:1},140:{text:'协助委托人处理涉及工程变更费用的争议与纠纷、仲裁与诉讼',serviceid:24,order:141,type:1},141:{text:'分析、论证及评估影响投资估算的主要因素',serviceid:25,order:142,type:0},142:{text:'根据分析论证结果，完成调整后投资估算文件及主要技术经济指标，与相关单位核对数据',serviceid:25,order:143,type:0},143:{text:'完成调整后投资估算与原批复估算的对比及原因分析',serviceid:25,order:144,type:0},144:{text:'出席与投资估算调整工作相关的会议',serviceid:25,order:145,type:0},145:{text:'协助调规报告编制单位完成报告的造价专业部分的内容',serviceid:25,order:146,type:1},146:{text:'分析、论证及评估影响设计概算的主要因素',serviceid:26,order:147,type:0},147:{text:'根据分析论证结果，编制调整后设计概算文件及主要技术经济指标，与相关单位核对数据',serviceid:26,order:148,type:0},148:{text:'完成调整后概算与原批复概算的对比及原因分析，完成调整概算报告',serviceid:26,order:149,type:0},149:{text:'出席与概算调整工作相关的会议',serviceid:26,order:150,type:0},150:{text:'协助委托人开展项目预估决算费用的测算、估算工作',serviceid:26,order:151,type:1},151:{text:'检查相关单位对工程造价管理法律法规、规章制度以及工程造价依据的执行情况',serviceid:27,order:152,type:0},152:{text:'检查各阶段造价文件编制、审查（批）或备案以及对批复意见的落实情况',serviceid:27,order:153,type:0},153:{text:'检查造价管理台账和计量支付制度的建立与执行、造价全过程管理与控制情况',serviceid:27,order:154,type:0},154:{text:'检查工程变更管理情况',serviceid:27,order:155,type:0},155:{text:'检查项目造价信息的收集、分析及报送情况',serviceid:27,order:156,type:0},156:{text:'检查项目从业单位的造价人员执业情况',serviceid:27,order:157,type:0},157:{text:'协助委托人进行现场核查、资料抽检和台账复核工作',serviceid:27,order:158,type:0},158:{text:'协助委托人整理检查结果和起草检查报告等工作',serviceid:27,order:159,type:0},159:{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160,type:4},160:{text:'作为造价咨询服务总体协调单位，负责总体协调其他咨询人或专家团队的工作，确保各方在项目服务中的沟通顺畅，监控造价咨询服务的进展情况，确保各咨询人按时完成工作',serviceid:-1,order:161,type:4},}</v>
      </c>
    </row>
  </sheetData>
  <autoFilter xmlns:etc="http://www.wps.cn/officeDocument/2017/etCustomData" ref="A2:XFB193" etc:filterBottomFollowUsedRange="0">
    <extLst/>
  </autoFilter>
  <mergeCells count="1">
    <mergeCell ref="A1:D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附录C(投资规模)</vt:lpstr>
      <vt:lpstr>附录C(用地规模)</vt:lpstr>
      <vt:lpstr>附录C(信息咨询)</vt:lpstr>
      <vt:lpstr>附录C(非差额累进)</vt:lpstr>
      <vt:lpstr>附录C(工日单价)</vt:lpstr>
      <vt:lpstr>附录D</vt:lpstr>
      <vt:lpstr>附录E</vt:lpstr>
      <vt:lpstr>工作内容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FSY</dc:creator>
  <cp:lastModifiedBy>翔</cp:lastModifiedBy>
  <dcterms:created xsi:type="dcterms:W3CDTF">2026-02-24T08:57:00Z</dcterms:created>
  <dcterms:modified xsi:type="dcterms:W3CDTF">2026-03-18T07:58:37Z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ECDB54CA65764EE5B761E0749DFC6DB3_11</vt:lpwstr>
  </property>
  <property fmtid="{D5CDD505-2E9C-101B-9397-08002B2CF9AE}" pid="3" name="KSOReadingLayout">
    <vt:bool>true</vt:bool>
  </property>
  <property fmtid="{D5CDD505-2E9C-101B-9397-08002B2CF9AE}" pid="4" name="KSOProductBuildVer">
    <vt:lpwstr>2052-12.1.0.25225</vt:lpwstr>
  </property>
  <property fmtid="{D5CDD505-2E9C-101B-9397-08002B2CF9AE}" pid="5" name="CalculationRule">
    <vt:i4>1</vt:i4>
  </property>
</Properties>
</file>